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state="hidden" r:id="rId3"/>
    <sheet name="Лист4" sheetId="4" state="hidden" r:id="rId4"/>
    <sheet name="Лист5" sheetId="5" r:id="rId5"/>
  </sheets>
  <calcPr calcId="162913"/>
</workbook>
</file>

<file path=xl/calcChain.xml><?xml version="1.0" encoding="utf-8"?>
<calcChain xmlns="http://schemas.openxmlformats.org/spreadsheetml/2006/main">
  <c r="B10" i="1" l="1"/>
  <c r="R4" i="2" l="1"/>
  <c r="C4" i="1" l="1"/>
  <c r="J27" i="2" l="1"/>
  <c r="C8" i="1" l="1"/>
  <c r="E28" i="1" s="1"/>
  <c r="C7" i="1"/>
  <c r="D5" i="2"/>
  <c r="F4" i="2"/>
  <c r="F3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S4" i="2"/>
  <c r="M31" i="2"/>
  <c r="S31" i="2" s="1"/>
  <c r="E33" i="1" l="1"/>
  <c r="E34" i="1"/>
  <c r="F11" i="2"/>
  <c r="F16" i="2"/>
  <c r="F5" i="2"/>
  <c r="F13" i="2"/>
  <c r="F9" i="2"/>
  <c r="M35" i="2"/>
  <c r="S35" i="2" s="1"/>
  <c r="F14" i="2"/>
  <c r="F10" i="2"/>
  <c r="F6" i="2"/>
  <c r="M40" i="2"/>
  <c r="S40" i="2" s="1"/>
  <c r="F15" i="2"/>
  <c r="F7" i="2"/>
  <c r="M46" i="2"/>
  <c r="S46" i="2" s="1"/>
  <c r="F12" i="2"/>
  <c r="F8" i="2"/>
  <c r="L30" i="2"/>
  <c r="R30" i="2" s="1"/>
  <c r="L49" i="2"/>
  <c r="R49" i="2" s="1"/>
  <c r="L43" i="2"/>
  <c r="R43" i="2" s="1"/>
  <c r="L38" i="2"/>
  <c r="R38" i="2" s="1"/>
  <c r="L32" i="2"/>
  <c r="R32" i="2" s="1"/>
  <c r="M49" i="2"/>
  <c r="S49" i="2" s="1"/>
  <c r="M43" i="2"/>
  <c r="S43" i="2" s="1"/>
  <c r="M38" i="2"/>
  <c r="S38" i="2" s="1"/>
  <c r="M32" i="2"/>
  <c r="S32" i="2" s="1"/>
  <c r="M30" i="2"/>
  <c r="S30" i="2" s="1"/>
  <c r="L46" i="2"/>
  <c r="R46" i="2" s="1"/>
  <c r="L40" i="2"/>
  <c r="R40" i="2" s="1"/>
  <c r="L35" i="2"/>
  <c r="R35" i="2" s="1"/>
  <c r="L50" i="2"/>
  <c r="R50" i="2" s="1"/>
  <c r="L48" i="2"/>
  <c r="R48" i="2" s="1"/>
  <c r="L44" i="2"/>
  <c r="R44" i="2" s="1"/>
  <c r="L41" i="2"/>
  <c r="R41" i="2" s="1"/>
  <c r="L39" i="2"/>
  <c r="R39" i="2" s="1"/>
  <c r="L36" i="2"/>
  <c r="R36" i="2" s="1"/>
  <c r="L33" i="2"/>
  <c r="R33" i="2" s="1"/>
  <c r="L31" i="2"/>
  <c r="R31" i="2" s="1"/>
  <c r="M50" i="2"/>
  <c r="S50" i="2" s="1"/>
  <c r="M48" i="2"/>
  <c r="S48" i="2" s="1"/>
  <c r="M44" i="2"/>
  <c r="S44" i="2" s="1"/>
  <c r="M41" i="2"/>
  <c r="S41" i="2" s="1"/>
  <c r="M39" i="2"/>
  <c r="S39" i="2" s="1"/>
  <c r="M36" i="2"/>
  <c r="S36" i="2" s="1"/>
  <c r="M33" i="2"/>
  <c r="S33" i="2" s="1"/>
  <c r="D15" i="2"/>
  <c r="D14" i="2"/>
  <c r="D13" i="2"/>
  <c r="D12" i="2"/>
  <c r="D11" i="2"/>
  <c r="D10" i="2"/>
  <c r="D9" i="2"/>
  <c r="D8" i="2"/>
  <c r="D6" i="2"/>
  <c r="D7" i="2"/>
  <c r="K17" i="1" l="1"/>
  <c r="E20" i="1"/>
  <c r="E27" i="1"/>
  <c r="E16" i="1"/>
  <c r="F32" i="1"/>
  <c r="F27" i="1"/>
  <c r="F16" i="1"/>
  <c r="F28" i="1"/>
  <c r="F24" i="1"/>
  <c r="F33" i="1"/>
  <c r="E25" i="1"/>
  <c r="F20" i="1"/>
  <c r="E14" i="1"/>
  <c r="F22" i="1"/>
  <c r="E24" i="1"/>
  <c r="F17" i="1"/>
  <c r="F34" i="1"/>
  <c r="E30" i="1"/>
  <c r="E19" i="1"/>
  <c r="F30" i="1"/>
  <c r="F14" i="1"/>
  <c r="F15" i="1"/>
  <c r="E23" i="1"/>
  <c r="E17" i="1"/>
  <c r="F23" i="1"/>
  <c r="E22" i="1"/>
  <c r="F19" i="1"/>
  <c r="F25" i="1"/>
  <c r="E15" i="1"/>
  <c r="E32" i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выберите из раскрывающего списка город, куда необходимо доставить товар</t>
        </r>
      </text>
    </comment>
  </commentList>
</comments>
</file>

<file path=xl/sharedStrings.xml><?xml version="1.0" encoding="utf-8"?>
<sst xmlns="http://schemas.openxmlformats.org/spreadsheetml/2006/main" count="244" uniqueCount="62">
  <si>
    <t>Шанырак</t>
  </si>
  <si>
    <t>Мерке</t>
  </si>
  <si>
    <t>В/С</t>
  </si>
  <si>
    <t>Объем упаковки</t>
  </si>
  <si>
    <t>Сорт</t>
  </si>
  <si>
    <t>5 кг</t>
  </si>
  <si>
    <t>10 кг</t>
  </si>
  <si>
    <t>25 кг</t>
  </si>
  <si>
    <t>50 кг</t>
  </si>
  <si>
    <t>выберите станцию назначения</t>
  </si>
  <si>
    <t>По городу Караганда</t>
  </si>
  <si>
    <t>С места/самовывоз</t>
  </si>
  <si>
    <t>Бренд</t>
  </si>
  <si>
    <t>Адем</t>
  </si>
  <si>
    <t>стоимость доставки, в тг.</t>
  </si>
  <si>
    <t>Оптовая цена, в тг.</t>
  </si>
  <si>
    <t>Розничная цена, в тг.</t>
  </si>
  <si>
    <t>Сат</t>
  </si>
  <si>
    <t>1 с.</t>
  </si>
  <si>
    <t>2 с.</t>
  </si>
  <si>
    <t>эконом</t>
  </si>
  <si>
    <t>Алматы 2</t>
  </si>
  <si>
    <t>Чу</t>
  </si>
  <si>
    <t>Бурул</t>
  </si>
  <si>
    <t>Талас</t>
  </si>
  <si>
    <t>ОБНОВЛЕНИЕ ПРАЙСА УКАЗЫВАТЬ ЗДЕСЬ</t>
  </si>
  <si>
    <t>Луговая</t>
  </si>
  <si>
    <t>Коргасын</t>
  </si>
  <si>
    <t>Яны-Курган</t>
  </si>
  <si>
    <t>Шиели</t>
  </si>
  <si>
    <t>Актау-Порт</t>
  </si>
  <si>
    <t>Талдыкорган</t>
  </si>
  <si>
    <t>код станции назначения</t>
  </si>
  <si>
    <t>Обновлять стоимость доставки здесь</t>
  </si>
  <si>
    <t>Коды станции</t>
  </si>
  <si>
    <t>станция отправления</t>
  </si>
  <si>
    <t>Караганда-Сортировочная, 
код ст. 673 007</t>
  </si>
  <si>
    <t xml:space="preserve">тенге </t>
  </si>
  <si>
    <t>доллар</t>
  </si>
  <si>
    <t>валюта прайса</t>
  </si>
  <si>
    <t>тенге</t>
  </si>
  <si>
    <t xml:space="preserve">доллар </t>
  </si>
  <si>
    <t>в тоннах</t>
  </si>
  <si>
    <t>в долларах</t>
  </si>
  <si>
    <t>Розничная цена</t>
  </si>
  <si>
    <t>Оптовая цена</t>
  </si>
  <si>
    <t>цена в кг или в тоннах</t>
  </si>
  <si>
    <t>кг</t>
  </si>
  <si>
    <t>тонна</t>
  </si>
  <si>
    <t>введите текущий курс $</t>
  </si>
  <si>
    <t xml:space="preserve">Прайс лист </t>
  </si>
  <si>
    <t>последнее обновление цен</t>
  </si>
  <si>
    <t>ДАТА ОБНОВЛЕНИЯ</t>
  </si>
  <si>
    <t>вагон</t>
  </si>
  <si>
    <t>дата обновления</t>
  </si>
  <si>
    <t>Туркестан</t>
  </si>
  <si>
    <t>5кг</t>
  </si>
  <si>
    <t>10кг</t>
  </si>
  <si>
    <t>25кг</t>
  </si>
  <si>
    <t>50кг</t>
  </si>
  <si>
    <t>1.с</t>
  </si>
  <si>
    <t>2.с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</si>
</sst>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2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0" borderId="0" xfId="1" applyNumberFormat="1" applyFont="1"/>
    <xf numFmtId="164" fontId="0" fillId="0" borderId="1" xfId="0" applyNumberFormat="1" applyBorder="1"/>
    <xf numFmtId="165" fontId="0" fillId="0" borderId="1" xfId="1" applyNumberFormat="1" applyFont="1" applyBorder="1"/>
    <xf numFmtId="0" fontId="0" fillId="0" borderId="1" xfId="0" applyFill="1" applyBorder="1"/>
    <xf numFmtId="164" fontId="0" fillId="0" borderId="3" xfId="0" applyNumberFormat="1" applyBorder="1"/>
    <xf numFmtId="0" fontId="0" fillId="0" borderId="1" xfId="0" applyBorder="1" applyAlignment="1">
      <alignment horizontal="left" vertical="center"/>
    </xf>
    <xf numFmtId="167" fontId="0" fillId="0" borderId="1" xfId="0" applyNumberFormat="1" applyBorder="1"/>
    <xf numFmtId="1" fontId="0" fillId="0" borderId="1" xfId="0" applyNumberFormat="1" applyBorder="1"/>
    <xf numFmtId="167" fontId="0" fillId="0" borderId="0" xfId="0" applyNumberFormat="1"/>
    <xf numFmtId="165" fontId="0" fillId="5" borderId="1" xfId="1" applyNumberFormat="1" applyFont="1" applyFill="1" applyBorder="1"/>
    <xf numFmtId="14" fontId="0" fillId="0" borderId="0" xfId="0" applyNumberFormat="1"/>
    <xf numFmtId="0" fontId="0" fillId="0" borderId="3" xfId="0" applyBorder="1"/>
    <xf numFmtId="165" fontId="0" fillId="5" borderId="3" xfId="1" applyNumberFormat="1" applyFont="1" applyFill="1" applyBorder="1"/>
    <xf numFmtId="14" fontId="0" fillId="0" borderId="1" xfId="0" applyNumberFormat="1" applyBorder="1"/>
    <xf numFmtId="166" fontId="0" fillId="6" borderId="1" xfId="0" applyNumberFormat="1" applyFill="1" applyBorder="1"/>
    <xf numFmtId="0" fontId="0" fillId="6" borderId="1" xfId="0" applyFill="1" applyBorder="1"/>
    <xf numFmtId="0" fontId="0" fillId="6" borderId="3" xfId="0" applyFill="1" applyBorder="1"/>
    <xf numFmtId="0" fontId="0" fillId="0" borderId="11" xfId="0" applyFill="1" applyBorder="1"/>
    <xf numFmtId="0" fontId="0" fillId="6" borderId="11" xfId="0" applyFill="1" applyBorder="1"/>
    <xf numFmtId="165" fontId="2" fillId="2" borderId="1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/>
    <xf numFmtId="165" fontId="2" fillId="0" borderId="0" xfId="1" applyNumberFormat="1" applyFont="1"/>
    <xf numFmtId="165" fontId="2" fillId="3" borderId="1" xfId="1" applyNumberFormat="1" applyFont="1" applyFill="1" applyBorder="1" applyAlignment="1">
      <alignment horizontal="center" vertical="center"/>
    </xf>
    <xf numFmtId="165" fontId="2" fillId="3" borderId="0" xfId="1" applyNumberFormat="1" applyFont="1" applyFill="1"/>
    <xf numFmtId="165" fontId="2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0" fillId="6" borderId="1" xfId="0" applyNumberFormat="1" applyFill="1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35"/>
  <sheetViews>
    <sheetView tabSelected="1" workbookViewId="0">
      <selection activeCell="C6" sqref="C6:D6"/>
    </sheetView>
  </sheetViews>
  <sheetFormatPr defaultRowHeight="15" x14ac:dyDescent="0.25"/>
  <cols>
    <col min="1" max="1" width="2" customWidth="1"/>
    <col min="2" max="2" width="28.85546875" customWidth="1"/>
    <col min="3" max="3" width="11.140625" customWidth="1"/>
    <col min="4" max="4" width="9.5703125" customWidth="1"/>
    <col min="5" max="5" width="13.5703125" bestFit="1" customWidth="1"/>
    <col min="6" max="6" width="15.5703125" hidden="1" customWidth="1"/>
    <col min="7" max="7" width="12.5703125" customWidth="1"/>
    <col min="8" max="8" width="0" hidden="1" customWidth="1"/>
    <col min="9" max="9" width="20.140625" hidden="1" customWidth="1"/>
    <col min="10" max="10" width="6.28515625" hidden="1" customWidth="1"/>
    <col min="11" max="11" width="23" hidden="1" customWidth="1"/>
    <col min="12" max="13" width="0" hidden="1" customWidth="1"/>
  </cols>
  <sheetData>
    <row r="2" spans="2:11" ht="18.75" x14ac:dyDescent="0.3">
      <c r="B2" s="55" t="s">
        <v>50</v>
      </c>
      <c r="C2" s="55"/>
      <c r="D2" s="55"/>
      <c r="E2" s="55"/>
      <c r="F2" s="55"/>
    </row>
    <row r="4" spans="2:11" hidden="1" x14ac:dyDescent="0.25">
      <c r="B4" s="1" t="s">
        <v>51</v>
      </c>
      <c r="C4" s="56">
        <f>Лист2!$K$2</f>
        <v>44462</v>
      </c>
      <c r="D4" s="53"/>
    </row>
    <row r="5" spans="2:11" ht="43.5" customHeight="1" x14ac:dyDescent="0.25">
      <c r="B5" s="15" t="s">
        <v>35</v>
      </c>
      <c r="C5" s="57" t="s">
        <v>36</v>
      </c>
      <c r="D5" s="58"/>
    </row>
    <row r="6" spans="2:11" x14ac:dyDescent="0.25">
      <c r="B6" s="1" t="s">
        <v>9</v>
      </c>
      <c r="C6" s="60" t="s">
        <v>11</v>
      </c>
      <c r="D6" s="60"/>
    </row>
    <row r="7" spans="2:11" x14ac:dyDescent="0.25">
      <c r="B7" s="1" t="s">
        <v>32</v>
      </c>
      <c r="C7" s="40">
        <f>VLOOKUP($C$6,Лист2!$B$20:$C$33,2,0)</f>
        <v>0</v>
      </c>
      <c r="D7" s="41"/>
      <c r="I7" s="1" t="s">
        <v>11</v>
      </c>
    </row>
    <row r="8" spans="2:11" x14ac:dyDescent="0.25">
      <c r="B8" s="1" t="s">
        <v>14</v>
      </c>
      <c r="C8" s="53">
        <f>VLOOKUP(C6,Лист2!B3:C16,2,0)</f>
        <v>0</v>
      </c>
      <c r="D8" s="53"/>
      <c r="I8" s="1" t="s">
        <v>10</v>
      </c>
    </row>
    <row r="9" spans="2:11" x14ac:dyDescent="0.25">
      <c r="B9" s="13" t="s">
        <v>39</v>
      </c>
      <c r="C9" s="51" t="s">
        <v>40</v>
      </c>
      <c r="D9" s="52"/>
      <c r="I9" s="1" t="s">
        <v>21</v>
      </c>
    </row>
    <row r="10" spans="2:11" ht="18" hidden="1" customHeight="1" x14ac:dyDescent="0.25">
      <c r="B10" s="1">
        <f>IF(C9=I24,K13,0)</f>
        <v>0</v>
      </c>
      <c r="C10" s="53">
        <v>440.5</v>
      </c>
      <c r="D10" s="53"/>
      <c r="I10" s="1" t="s">
        <v>22</v>
      </c>
    </row>
    <row r="11" spans="2:11" ht="14.25" customHeight="1" x14ac:dyDescent="0.25">
      <c r="B11" s="13" t="s">
        <v>46</v>
      </c>
      <c r="C11" s="51" t="s">
        <v>47</v>
      </c>
      <c r="D11" s="52"/>
      <c r="I11" s="1" t="s">
        <v>1</v>
      </c>
    </row>
    <row r="12" spans="2:11" ht="15.75" customHeight="1" x14ac:dyDescent="0.25">
      <c r="I12" s="13" t="s">
        <v>23</v>
      </c>
    </row>
    <row r="13" spans="2:11" ht="27.75" customHeight="1" x14ac:dyDescent="0.25">
      <c r="B13" s="3" t="s">
        <v>12</v>
      </c>
      <c r="C13" s="3" t="s">
        <v>4</v>
      </c>
      <c r="D13" s="2" t="s">
        <v>3</v>
      </c>
      <c r="E13" s="2" t="s">
        <v>45</v>
      </c>
      <c r="F13" s="2" t="s">
        <v>44</v>
      </c>
      <c r="I13" s="1" t="s">
        <v>24</v>
      </c>
      <c r="K13" t="s">
        <v>49</v>
      </c>
    </row>
    <row r="14" spans="2:11" x14ac:dyDescent="0.25">
      <c r="B14" s="45" t="s">
        <v>0</v>
      </c>
      <c r="C14" s="42" t="s">
        <v>2</v>
      </c>
      <c r="D14" s="4" t="s">
        <v>5</v>
      </c>
      <c r="E14" s="29">
        <f>IF($C$9=$I$23,(Лист2!L4+Лист1!$C$8),(Лист2!L30+$K$17))*IF($C$11=$J$24,1000,1)*IF($C$11=$J$25,68000,1)</f>
        <v>176</v>
      </c>
      <c r="F14" s="29">
        <f>IF($C$9=$I$23,(Лист2!M4+Лист1!$C$8),(Лист2!M30+$K$17))*IF($C$11=$J$24,1000,1)*IF($C$11=$J$25,68000,1)</f>
        <v>0</v>
      </c>
      <c r="I14" s="1" t="s">
        <v>26</v>
      </c>
    </row>
    <row r="15" spans="2:11" x14ac:dyDescent="0.25">
      <c r="B15" s="45"/>
      <c r="C15" s="43"/>
      <c r="D15" s="4" t="s">
        <v>6</v>
      </c>
      <c r="E15" s="29">
        <f>IF($C$9=$I$23,(Лист2!L5+Лист1!$C$8),(Лист2!L31+$K$17))*IF($C$11=$J$24,1000,1)*IF($C$11=$J$25,68000,1)</f>
        <v>174</v>
      </c>
      <c r="F15" s="29">
        <f>IF($C$9=$I$23,(Лист2!M5+Лист1!$C$8),(Лист2!M31+$K$17))*IF($C$11=$J$24,1000,1)*IF($C$11=$J$25,68000,1)</f>
        <v>0</v>
      </c>
      <c r="I15" s="1" t="s">
        <v>27</v>
      </c>
    </row>
    <row r="16" spans="2:11" x14ac:dyDescent="0.25">
      <c r="B16" s="45"/>
      <c r="C16" s="43"/>
      <c r="D16" s="4" t="s">
        <v>7</v>
      </c>
      <c r="E16" s="29">
        <f>IF($C$9=$I$23,(Лист2!L6+Лист1!$C$8),(Лист2!L32+$K$17))*IF($C$11=$J$24,1000,1)*IF($C$11=$J$25,68000,1)</f>
        <v>172</v>
      </c>
      <c r="F16" s="29">
        <f>IF($C$9=$I$23,(Лист2!M6+Лист1!$C$8),(Лист2!M32+$K$17))*IF($C$11=$J$24,1000,1)*IF($C$11=$J$25,68000,1)</f>
        <v>0</v>
      </c>
      <c r="I16" s="1" t="s">
        <v>28</v>
      </c>
    </row>
    <row r="17" spans="2:12" x14ac:dyDescent="0.25">
      <c r="B17" s="45"/>
      <c r="C17" s="44"/>
      <c r="D17" s="4" t="s">
        <v>8</v>
      </c>
      <c r="E17" s="29">
        <f>IF($C$9=$I$23,(Лист2!L7+Лист1!$C$8),(Лист2!L33+$K$17))*IF($C$11=$J$24,1000,1)*IF($C$11=$J$25,68000,1)</f>
        <v>170</v>
      </c>
      <c r="F17" s="29">
        <f>IF($C$9=$I$23,(Лист2!M7+Лист1!$C$8),(Лист2!M33+$K$17))*IF($C$11=$J$24,1000,1)*IF($C$11=$J$25,68000,1)</f>
        <v>0</v>
      </c>
      <c r="I17" s="13" t="s">
        <v>29</v>
      </c>
      <c r="K17" s="54">
        <f>VLOOKUP($C$6,Лист2!B3:F16,5,0)</f>
        <v>0</v>
      </c>
      <c r="L17" s="54"/>
    </row>
    <row r="18" spans="2:12" x14ac:dyDescent="0.25">
      <c r="B18" s="45"/>
      <c r="C18" s="5"/>
      <c r="D18" s="5"/>
      <c r="E18" s="30"/>
      <c r="F18" s="30"/>
      <c r="I18" s="1" t="s">
        <v>30</v>
      </c>
    </row>
    <row r="19" spans="2:12" x14ac:dyDescent="0.25">
      <c r="B19" s="45"/>
      <c r="C19" s="46" t="s">
        <v>18</v>
      </c>
      <c r="D19" s="4" t="s">
        <v>7</v>
      </c>
      <c r="E19" s="29">
        <f>IF($C$9=$I$23,(Лист2!L9+Лист1!$C$8),(Лист2!L35+$K$17))*IF($C$11=$J$24,1000,1)*IF($C$11=$J$25,68000,1)</f>
        <v>159</v>
      </c>
      <c r="F19" s="29">
        <f>IF($C$9=$I$23,(Лист2!M9+Лист1!$C$8),(Лист2!M35+$K$17))*IF($C$11=$J$24,1000,1)*IF($C$11=$J$25,68000,1)</f>
        <v>0</v>
      </c>
      <c r="I19" s="1" t="s">
        <v>31</v>
      </c>
    </row>
    <row r="20" spans="2:12" x14ac:dyDescent="0.25">
      <c r="B20" s="45"/>
      <c r="C20" s="47"/>
      <c r="D20" s="4" t="s">
        <v>8</v>
      </c>
      <c r="E20" s="29">
        <f>IF($C$9=$I$23,(Лист2!L10+Лист1!$C$8),(Лист2!L36+$K$17))*IF($C$11=$J$24,1000,1)*IF($C$11=$J$25,68000,1)</f>
        <v>157</v>
      </c>
      <c r="F20" s="29">
        <f>IF($C$9=$I$23,(Лист2!M10+Лист1!$C$8),(Лист2!M36+$K$17))*IF($C$11=$J$24,1000,1)*IF($C$11=$J$25,68000,1)</f>
        <v>0</v>
      </c>
      <c r="I20" s="13" t="s">
        <v>55</v>
      </c>
    </row>
    <row r="21" spans="2:12" x14ac:dyDescent="0.25">
      <c r="E21" s="31"/>
      <c r="F21" s="31"/>
    </row>
    <row r="22" spans="2:12" ht="15" customHeight="1" x14ac:dyDescent="0.25">
      <c r="B22" s="59" t="s">
        <v>13</v>
      </c>
      <c r="C22" s="48" t="s">
        <v>2</v>
      </c>
      <c r="D22" s="6" t="s">
        <v>5</v>
      </c>
      <c r="E22" s="32">
        <f>IF($C$9=$I$23,(Лист2!L12+Лист1!$C$8),(Лист2!L38+$K$17))*IF($C$11=$J$24,1000,1)*IF($C$11=$J$25,68000,1)</f>
        <v>181</v>
      </c>
      <c r="F22" s="32">
        <f>IF($C$9=$I$23,(Лист2!M12+Лист1!$C$8),(Лист2!M38+$K$17))*IF($C$11=$J$24,1000,1)*IF($C$11=$J$25,68000,1)</f>
        <v>0</v>
      </c>
      <c r="J22">
        <v>1000</v>
      </c>
      <c r="K22">
        <v>68</v>
      </c>
    </row>
    <row r="23" spans="2:12" ht="15" customHeight="1" x14ac:dyDescent="0.25">
      <c r="B23" s="59"/>
      <c r="C23" s="49"/>
      <c r="D23" s="6" t="s">
        <v>6</v>
      </c>
      <c r="E23" s="32">
        <f>IF($C$9=$I$23,(Лист2!L13+Лист1!$C$8),(Лист2!L39+$K$17))*IF($C$11=$J$24,1000,1)*IF($C$11=$J$25,68000,1)</f>
        <v>179</v>
      </c>
      <c r="F23" s="32">
        <f>IF($C$9=$I$23,(Лист2!M13+Лист1!$C$8),(Лист2!M39+$K$17))*IF($C$11=$J$24,1000,1)*IF($C$11=$J$25,68000,1)</f>
        <v>0</v>
      </c>
      <c r="I23" t="s">
        <v>40</v>
      </c>
      <c r="J23" t="s">
        <v>47</v>
      </c>
    </row>
    <row r="24" spans="2:12" ht="15" customHeight="1" x14ac:dyDescent="0.25">
      <c r="B24" s="59"/>
      <c r="C24" s="49"/>
      <c r="D24" s="6" t="s">
        <v>7</v>
      </c>
      <c r="E24" s="32">
        <f>IF($C$9=$I$23,(Лист2!L14+Лист1!$C$8),(Лист2!L40+$K$17))*IF($C$11=$J$24,1000,1)*IF($C$11=$J$25,68000,1)</f>
        <v>177</v>
      </c>
      <c r="F24" s="32">
        <f>IF($C$9=$I$23,(Лист2!M14+Лист1!$C$8),(Лист2!M40+$K$17))*IF($C$11=$J$24,1000,1)*IF($C$11=$J$25,68000,1)</f>
        <v>0</v>
      </c>
      <c r="I24" t="s">
        <v>41</v>
      </c>
      <c r="J24" t="s">
        <v>48</v>
      </c>
    </row>
    <row r="25" spans="2:12" ht="15" customHeight="1" x14ac:dyDescent="0.25">
      <c r="B25" s="59"/>
      <c r="C25" s="50"/>
      <c r="D25" s="6" t="s">
        <v>8</v>
      </c>
      <c r="E25" s="32">
        <f>IF($C$9=$I$23,(Лист2!L15+Лист1!$C$8),(Лист2!L41+$K$17))*IF($C$11=$J$24,1000,1)*IF($C$11=$J$25,68000,1)</f>
        <v>175</v>
      </c>
      <c r="F25" s="32">
        <f>IF($C$9=$I$23,(Лист2!M15+Лист1!$C$8),(Лист2!M41+$K$17))*IF($C$11=$J$24,1000,1)*IF($C$11=$J$25,68000,1)</f>
        <v>0</v>
      </c>
      <c r="J25" t="s">
        <v>53</v>
      </c>
    </row>
    <row r="26" spans="2:12" ht="15" customHeight="1" x14ac:dyDescent="0.25">
      <c r="B26" s="59"/>
      <c r="C26" s="7"/>
      <c r="D26" s="7"/>
      <c r="E26" s="33"/>
      <c r="F26" s="33"/>
    </row>
    <row r="27" spans="2:12" ht="15" customHeight="1" x14ac:dyDescent="0.25">
      <c r="B27" s="59"/>
      <c r="C27" s="48" t="s">
        <v>18</v>
      </c>
      <c r="D27" s="6" t="s">
        <v>7</v>
      </c>
      <c r="E27" s="32">
        <f>IF($C$9=$I$23,(Лист2!L17+Лист1!$C$8),(Лист2!L43+$K$17))*IF($C$11=$J$24,1000,1)*IF($C$11=$J$25,68000,1)</f>
        <v>162</v>
      </c>
      <c r="F27" s="32">
        <f>IF($C$9=$I$23,(Лист2!M17+Лист1!$C$8),(Лист2!M43+$K$17))*IF($C$11=$J$24,1000,1)*IF($C$11=$J$25,68000,1)</f>
        <v>0</v>
      </c>
    </row>
    <row r="28" spans="2:12" ht="15" customHeight="1" x14ac:dyDescent="0.25">
      <c r="B28" s="59"/>
      <c r="C28" s="50"/>
      <c r="D28" s="6" t="s">
        <v>8</v>
      </c>
      <c r="E28" s="32">
        <f>IF($C$9=$I$23,(Лист2!L18+Лист1!$C$8),(Лист2!L44+$K$17))*IF($C$11=$J$24,1000,1)*IF($C$11=$J$25,68000,1)</f>
        <v>160</v>
      </c>
      <c r="F28" s="32">
        <f>IF($C$9=$I$23,(Лист2!M18+Лист1!$C$8),(Лист2!M44+$K$17))*IF($C$11=$J$24,1000,1)*IF($C$11=$J$25,68000,1)</f>
        <v>0</v>
      </c>
    </row>
    <row r="29" spans="2:12" ht="15" customHeight="1" x14ac:dyDescent="0.25">
      <c r="B29" s="59"/>
      <c r="C29" s="7"/>
      <c r="D29" s="7"/>
      <c r="E29" s="33"/>
      <c r="F29" s="33"/>
    </row>
    <row r="30" spans="2:12" x14ac:dyDescent="0.25">
      <c r="B30" s="59"/>
      <c r="C30" s="8" t="s">
        <v>19</v>
      </c>
      <c r="D30" s="6" t="s">
        <v>8</v>
      </c>
      <c r="E30" s="32">
        <f>IF($C$9=$I$23,(Лист2!L20+Лист1!$C$8),(Лист2!L46+$K$17))*IF($C$11=$J$24,1000,1)*IF($C$11=$J$25,68000,1)</f>
        <v>127</v>
      </c>
      <c r="F30" s="32">
        <f>IF($C$9=$I$23,(Лист2!M20+Лист1!$C$8),(Лист2!M46+$K$17))*IF($C$11=$J$24,1000,1)*IF($C$11=$J$25,68000,1)</f>
        <v>0</v>
      </c>
    </row>
    <row r="31" spans="2:12" x14ac:dyDescent="0.25">
      <c r="E31" s="31"/>
      <c r="F31" s="31"/>
    </row>
    <row r="32" spans="2:12" x14ac:dyDescent="0.25">
      <c r="B32" s="38" t="s">
        <v>17</v>
      </c>
      <c r="C32" s="39" t="s">
        <v>18</v>
      </c>
      <c r="D32" s="9" t="s">
        <v>7</v>
      </c>
      <c r="E32" s="34">
        <f>IF($C$9=$I$23,(Лист2!L22+Лист1!$C$8),(Лист2!L48+$K$17))*IF($C$11=$J$24,1000,1)*IF($C$11=$J$25,68000,1)</f>
        <v>157</v>
      </c>
      <c r="F32" s="34">
        <f>IF($C$9=$I$23,(Лист2!M22+Лист1!$C$8),(Лист2!M48+$K$17))*IF($C$11=$J$24,1000,1)*IF($C$11=$J$25,68000,1)</f>
        <v>0</v>
      </c>
    </row>
    <row r="33" spans="2:6" ht="12" customHeight="1" x14ac:dyDescent="0.25">
      <c r="B33" s="38"/>
      <c r="C33" s="39"/>
      <c r="D33" s="9" t="s">
        <v>8</v>
      </c>
      <c r="E33" s="34">
        <f>IF($C$9=$I$23,(Лист2!L23+Лист1!$C$8),(Лист2!L49+$K$17))*IF($C$11=$J$24,1000,1)*IF($C$11=$J$25,68000,1)</f>
        <v>155</v>
      </c>
      <c r="F33" s="34">
        <f>IF($C$9=$I$23,(Лист2!M23+Лист1!$C$8),(Лист2!M49+$K$17))*IF($C$11=$J$24,1000,1)*IF($C$11=$J$25,68000,1)</f>
        <v>0</v>
      </c>
    </row>
    <row r="34" spans="2:6" ht="23.25" hidden="1" customHeight="1" x14ac:dyDescent="0.25">
      <c r="B34" s="38"/>
      <c r="C34" s="35" t="s">
        <v>20</v>
      </c>
      <c r="D34" s="9" t="s">
        <v>8</v>
      </c>
      <c r="E34" s="34">
        <f>IF($C$9=$I$23,(Лист2!L24+Лист1!$C$8),(Лист2!L50+$K$17))*IF($C$11=$J$24,1000,1)*IF($C$11=$J$25,68000,1)</f>
        <v>0</v>
      </c>
      <c r="F34" s="34">
        <f>IF($C$9=$I$23,(Лист2!M24+Лист1!$C$8),(Лист2!M50+$K$17))*IF($C$11=$J$24,1000,1)*IF($C$11=$J$25,68000,1)</f>
        <v>0</v>
      </c>
    </row>
    <row r="35" spans="2:6" ht="16.5" customHeight="1" x14ac:dyDescent="0.25"/>
  </sheetData>
  <sheetProtection formatColumns="0" formatRows="0" sort="0" autoFilter="0"/>
  <mergeCells count="18">
    <mergeCell ref="K17:L17"/>
    <mergeCell ref="B2:F2"/>
    <mergeCell ref="C4:D4"/>
    <mergeCell ref="C5:D5"/>
    <mergeCell ref="B22:B30"/>
    <mergeCell ref="C6:D6"/>
    <mergeCell ref="C8:D8"/>
    <mergeCell ref="B32:B34"/>
    <mergeCell ref="C32:C33"/>
    <mergeCell ref="C7:D7"/>
    <mergeCell ref="C14:C17"/>
    <mergeCell ref="B14:B20"/>
    <mergeCell ref="C19:C20"/>
    <mergeCell ref="C22:C25"/>
    <mergeCell ref="C27:C28"/>
    <mergeCell ref="C9:D9"/>
    <mergeCell ref="C10:D10"/>
    <mergeCell ref="C11:D11"/>
  </mergeCells>
  <dataValidations count="5">
    <dataValidation type="list" allowBlank="1" showInputMessage="1" showErrorMessage="1" promptTitle="Выберите станцию назначения" sqref="C6:D6">
      <formula1>$I$7:$I$20</formula1>
    </dataValidation>
    <dataValidation allowBlank="1" showInputMessage="1" showErrorMessage="1" promptTitle="Выберите станцию назначения" sqref="C7"/>
    <dataValidation type="list" allowBlank="1" showInputMessage="1" showErrorMessage="1" sqref="C9:D9">
      <formula1>$I$23:$I$24</formula1>
    </dataValidation>
    <dataValidation operator="equal" allowBlank="1" showInputMessage="1" showErrorMessage="1" sqref="B10:B11"/>
    <dataValidation type="list" allowBlank="1" showInputMessage="1" showErrorMessage="1" sqref="C11:D11">
      <formula1>$J$23:$J$25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opLeftCell="A7" workbookViewId="0">
      <selection activeCell="M6" sqref="M6"/>
    </sheetView>
  </sheetViews>
  <sheetFormatPr defaultRowHeight="15" x14ac:dyDescent="0.25"/>
  <cols>
    <col min="2" max="2" width="21.7109375" customWidth="1"/>
    <col min="3" max="3" width="13.28515625" bestFit="1" customWidth="1"/>
    <col min="4" max="4" width="10.5703125" customWidth="1"/>
    <col min="5" max="5" width="10.7109375" customWidth="1"/>
    <col min="6" max="6" width="8.85546875" customWidth="1"/>
    <col min="7" max="7" width="11.28515625" customWidth="1"/>
    <col min="10" max="10" width="9.7109375" customWidth="1"/>
    <col min="11" max="11" width="11.42578125" customWidth="1"/>
    <col min="12" max="12" width="16.140625" customWidth="1"/>
    <col min="13" max="13" width="12.5703125" customWidth="1"/>
    <col min="18" max="18" width="13.28515625" bestFit="1" customWidth="1"/>
    <col min="19" max="19" width="10.85546875" customWidth="1"/>
  </cols>
  <sheetData>
    <row r="1" spans="2:26" x14ac:dyDescent="0.25">
      <c r="D1">
        <v>68000</v>
      </c>
      <c r="I1" s="61" t="s">
        <v>25</v>
      </c>
      <c r="J1" s="61"/>
      <c r="K1" s="61"/>
      <c r="L1" s="61"/>
      <c r="M1" s="61"/>
      <c r="P1">
        <v>1000</v>
      </c>
    </row>
    <row r="2" spans="2:26" x14ac:dyDescent="0.25">
      <c r="B2" s="61" t="s">
        <v>33</v>
      </c>
      <c r="C2" s="61"/>
      <c r="D2" s="61"/>
      <c r="E2" s="61"/>
      <c r="F2" s="1" t="s">
        <v>43</v>
      </c>
      <c r="G2" s="1" t="s">
        <v>54</v>
      </c>
      <c r="I2" s="64" t="s">
        <v>52</v>
      </c>
      <c r="J2" s="64"/>
      <c r="K2" s="20">
        <v>44462</v>
      </c>
      <c r="O2" s="63" t="s">
        <v>42</v>
      </c>
      <c r="P2" s="63"/>
      <c r="Q2" s="63"/>
      <c r="R2" s="63"/>
      <c r="S2" s="63"/>
    </row>
    <row r="3" spans="2:26" x14ac:dyDescent="0.25">
      <c r="B3" s="1" t="s">
        <v>11</v>
      </c>
      <c r="C3" s="1">
        <v>0</v>
      </c>
      <c r="D3" s="1"/>
      <c r="E3" s="1"/>
      <c r="F3" s="1">
        <f>C3</f>
        <v>0</v>
      </c>
      <c r="G3" s="1"/>
      <c r="I3" s="1" t="s">
        <v>12</v>
      </c>
      <c r="J3" s="1" t="s">
        <v>4</v>
      </c>
      <c r="K3" s="1" t="s">
        <v>3</v>
      </c>
      <c r="L3" s="1" t="s">
        <v>15</v>
      </c>
      <c r="M3" s="1" t="s">
        <v>16</v>
      </c>
      <c r="O3" s="1" t="s">
        <v>12</v>
      </c>
      <c r="P3" s="1" t="s">
        <v>4</v>
      </c>
      <c r="Q3" s="1" t="s">
        <v>3</v>
      </c>
      <c r="R3" s="1" t="s">
        <v>15</v>
      </c>
      <c r="S3" s="1" t="s">
        <v>16</v>
      </c>
      <c r="V3" s="1"/>
      <c r="W3" s="1"/>
      <c r="X3" s="1"/>
      <c r="Y3" s="1"/>
      <c r="Z3" s="1"/>
    </row>
    <row r="4" spans="2:26" ht="15" customHeight="1" x14ac:dyDescent="0.25">
      <c r="B4" s="1" t="s">
        <v>10</v>
      </c>
      <c r="C4" s="1">
        <v>0</v>
      </c>
      <c r="D4" s="1"/>
      <c r="E4" s="1"/>
      <c r="F4" s="1">
        <f>C4</f>
        <v>0</v>
      </c>
      <c r="G4" s="1"/>
      <c r="I4" s="1" t="s">
        <v>0</v>
      </c>
      <c r="J4" s="1" t="s">
        <v>2</v>
      </c>
      <c r="K4" s="1" t="s">
        <v>5</v>
      </c>
      <c r="L4" s="1">
        <v>176</v>
      </c>
      <c r="M4" s="1"/>
      <c r="O4" s="1" t="s">
        <v>0</v>
      </c>
      <c r="P4" s="1" t="s">
        <v>2</v>
      </c>
      <c r="Q4" s="1" t="s">
        <v>5</v>
      </c>
      <c r="R4" s="12">
        <f>L4*$P$1</f>
        <v>176000</v>
      </c>
      <c r="S4" s="12">
        <f>M4*$P$1</f>
        <v>0</v>
      </c>
      <c r="V4" s="1" t="s">
        <v>0</v>
      </c>
      <c r="W4" s="1" t="s">
        <v>2</v>
      </c>
      <c r="X4" s="1" t="s">
        <v>56</v>
      </c>
      <c r="Y4" s="1">
        <v>152</v>
      </c>
      <c r="Z4" s="1"/>
    </row>
    <row r="5" spans="2:26" ht="15" customHeight="1" x14ac:dyDescent="0.25">
      <c r="B5" s="1" t="s">
        <v>21</v>
      </c>
      <c r="C5" s="25">
        <v>5</v>
      </c>
      <c r="D5" s="11">
        <f>E5/$D$1</f>
        <v>3.38</v>
      </c>
      <c r="E5" s="19">
        <v>229840</v>
      </c>
      <c r="F5" s="16">
        <f>C5/$J$27</f>
        <v>1.1350737797956867E-2</v>
      </c>
      <c r="G5" s="23">
        <v>43641</v>
      </c>
      <c r="I5" s="1"/>
      <c r="J5" s="1"/>
      <c r="K5" s="1" t="s">
        <v>6</v>
      </c>
      <c r="L5" s="1">
        <v>174</v>
      </c>
      <c r="M5" s="1"/>
      <c r="O5" s="1"/>
      <c r="P5" s="1"/>
      <c r="Q5" s="1" t="s">
        <v>6</v>
      </c>
      <c r="R5" s="12">
        <f t="shared" ref="R5:R23" si="0">L5*$P$1</f>
        <v>174000</v>
      </c>
      <c r="S5" s="12">
        <f t="shared" ref="S5:S23" si="1">M5*$P$1</f>
        <v>0</v>
      </c>
      <c r="V5" s="1"/>
      <c r="W5" s="1"/>
      <c r="X5" s="1" t="s">
        <v>57</v>
      </c>
      <c r="Y5" s="1">
        <v>150</v>
      </c>
      <c r="Z5" s="1"/>
    </row>
    <row r="6" spans="2:26" ht="15" customHeight="1" x14ac:dyDescent="0.25">
      <c r="B6" s="1" t="s">
        <v>22</v>
      </c>
      <c r="C6" s="24">
        <v>5</v>
      </c>
      <c r="D6" s="11">
        <f t="shared" ref="D6:D15" si="2">E6/$D$1</f>
        <v>2.6467352941176472</v>
      </c>
      <c r="E6" s="19">
        <v>179978</v>
      </c>
      <c r="F6" s="16">
        <f t="shared" ref="F6:F16" si="3">C6/$J$27</f>
        <v>1.1350737797956867E-2</v>
      </c>
      <c r="G6" s="23">
        <v>43641</v>
      </c>
      <c r="I6" s="1"/>
      <c r="J6" s="1"/>
      <c r="K6" s="1" t="s">
        <v>7</v>
      </c>
      <c r="L6" s="1">
        <v>172</v>
      </c>
      <c r="M6" s="1"/>
      <c r="O6" s="1"/>
      <c r="P6" s="1"/>
      <c r="Q6" s="1" t="s">
        <v>7</v>
      </c>
      <c r="R6" s="12">
        <f t="shared" si="0"/>
        <v>172000</v>
      </c>
      <c r="S6" s="12">
        <f t="shared" si="1"/>
        <v>0</v>
      </c>
      <c r="V6" s="1"/>
      <c r="W6" s="1"/>
      <c r="X6" s="1" t="s">
        <v>58</v>
      </c>
      <c r="Y6" s="1">
        <v>148</v>
      </c>
      <c r="Z6" s="1"/>
    </row>
    <row r="7" spans="2:26" ht="15" customHeight="1" x14ac:dyDescent="0.25">
      <c r="B7" s="1" t="s">
        <v>1</v>
      </c>
      <c r="C7" s="25">
        <v>5</v>
      </c>
      <c r="D7" s="11">
        <f t="shared" si="2"/>
        <v>3.2491764705882353</v>
      </c>
      <c r="E7" s="19">
        <v>220944</v>
      </c>
      <c r="F7" s="16">
        <f t="shared" si="3"/>
        <v>1.1350737797956867E-2</v>
      </c>
      <c r="G7" s="23">
        <v>43641</v>
      </c>
      <c r="I7" s="1"/>
      <c r="J7" s="1"/>
      <c r="K7" s="1" t="s">
        <v>8</v>
      </c>
      <c r="L7" s="1">
        <v>170</v>
      </c>
      <c r="M7" s="1"/>
      <c r="O7" s="1"/>
      <c r="P7" s="1"/>
      <c r="Q7" s="1" t="s">
        <v>8</v>
      </c>
      <c r="R7" s="12">
        <f t="shared" si="0"/>
        <v>170000</v>
      </c>
      <c r="S7" s="12">
        <f t="shared" si="1"/>
        <v>0</v>
      </c>
      <c r="V7" s="1"/>
      <c r="W7" s="1"/>
      <c r="X7" s="1" t="s">
        <v>59</v>
      </c>
      <c r="Y7" s="1">
        <v>146</v>
      </c>
      <c r="Z7" s="1"/>
    </row>
    <row r="8" spans="2:26" x14ac:dyDescent="0.25">
      <c r="B8" s="13" t="s">
        <v>23</v>
      </c>
      <c r="C8" s="25">
        <v>5</v>
      </c>
      <c r="D8" s="11">
        <f t="shared" si="2"/>
        <v>3.0786764705882352</v>
      </c>
      <c r="E8" s="19">
        <v>209350</v>
      </c>
      <c r="F8" s="16">
        <f t="shared" si="3"/>
        <v>1.1350737797956867E-2</v>
      </c>
      <c r="G8" s="23">
        <v>43641</v>
      </c>
      <c r="I8" s="1"/>
      <c r="J8" s="1"/>
      <c r="K8" s="1"/>
      <c r="L8" s="1"/>
      <c r="M8" s="1"/>
      <c r="O8" s="1"/>
      <c r="P8" s="1"/>
      <c r="Q8" s="1"/>
      <c r="R8" s="12">
        <f t="shared" si="0"/>
        <v>0</v>
      </c>
      <c r="S8" s="12">
        <f t="shared" si="1"/>
        <v>0</v>
      </c>
      <c r="V8" s="1"/>
      <c r="W8" s="1"/>
      <c r="X8" s="1"/>
      <c r="Y8" s="1"/>
      <c r="Z8" s="1"/>
    </row>
    <row r="9" spans="2:26" x14ac:dyDescent="0.25">
      <c r="B9" s="1" t="s">
        <v>24</v>
      </c>
      <c r="C9" s="25">
        <v>5</v>
      </c>
      <c r="D9" s="11">
        <f t="shared" si="2"/>
        <v>3.0786764705882352</v>
      </c>
      <c r="E9" s="19">
        <v>209350</v>
      </c>
      <c r="F9" s="16">
        <f t="shared" si="3"/>
        <v>1.1350737797956867E-2</v>
      </c>
      <c r="G9" s="23">
        <v>43641</v>
      </c>
      <c r="I9" s="1"/>
      <c r="J9" s="1" t="s">
        <v>18</v>
      </c>
      <c r="K9" s="1" t="s">
        <v>7</v>
      </c>
      <c r="L9" s="1">
        <v>159</v>
      </c>
      <c r="M9" s="1"/>
      <c r="O9" s="1"/>
      <c r="P9" s="1" t="s">
        <v>18</v>
      </c>
      <c r="Q9" s="1" t="s">
        <v>7</v>
      </c>
      <c r="R9" s="12">
        <f t="shared" si="0"/>
        <v>159000</v>
      </c>
      <c r="S9" s="12">
        <f t="shared" si="1"/>
        <v>0</v>
      </c>
      <c r="V9" s="1"/>
      <c r="W9" s="1" t="s">
        <v>60</v>
      </c>
      <c r="X9" s="1" t="s">
        <v>58</v>
      </c>
      <c r="Y9" s="1">
        <v>135</v>
      </c>
      <c r="Z9" s="1"/>
    </row>
    <row r="10" spans="2:26" x14ac:dyDescent="0.25">
      <c r="B10" s="1" t="s">
        <v>26</v>
      </c>
      <c r="C10" s="25">
        <v>5</v>
      </c>
      <c r="D10" s="11">
        <f t="shared" si="2"/>
        <v>3.1168235294117648</v>
      </c>
      <c r="E10" s="19">
        <v>211944</v>
      </c>
      <c r="F10" s="16">
        <f t="shared" si="3"/>
        <v>1.1350737797956867E-2</v>
      </c>
      <c r="G10" s="23">
        <v>43641</v>
      </c>
      <c r="I10" s="1"/>
      <c r="J10" s="1"/>
      <c r="K10" s="1" t="s">
        <v>8</v>
      </c>
      <c r="L10" s="1">
        <v>157</v>
      </c>
      <c r="M10" s="1"/>
      <c r="O10" s="1"/>
      <c r="P10" s="1"/>
      <c r="Q10" s="1" t="s">
        <v>8</v>
      </c>
      <c r="R10" s="12">
        <f t="shared" si="0"/>
        <v>157000</v>
      </c>
      <c r="S10" s="12">
        <f t="shared" si="1"/>
        <v>0</v>
      </c>
      <c r="V10" s="1"/>
      <c r="W10" s="1"/>
      <c r="X10" s="1" t="s">
        <v>59</v>
      </c>
      <c r="Y10" s="1">
        <v>133</v>
      </c>
      <c r="Z10" s="1"/>
    </row>
    <row r="11" spans="2:26" x14ac:dyDescent="0.25">
      <c r="B11" s="1" t="s">
        <v>27</v>
      </c>
      <c r="C11" s="25">
        <v>5</v>
      </c>
      <c r="D11" s="11">
        <f t="shared" si="2"/>
        <v>3.6250735294117646</v>
      </c>
      <c r="E11" s="19">
        <v>246505</v>
      </c>
      <c r="F11" s="16">
        <f>C11/$J$27</f>
        <v>1.1350737797956867E-2</v>
      </c>
      <c r="G11" s="23">
        <v>43641</v>
      </c>
      <c r="I11" s="1"/>
      <c r="J11" s="1"/>
      <c r="K11" s="1"/>
      <c r="L11" s="1"/>
      <c r="M11" s="1"/>
      <c r="O11" s="1"/>
      <c r="P11" s="1"/>
      <c r="Q11" s="1"/>
      <c r="R11" s="12">
        <f t="shared" si="0"/>
        <v>0</v>
      </c>
      <c r="S11" s="12">
        <f t="shared" si="1"/>
        <v>0</v>
      </c>
      <c r="V11" s="1"/>
      <c r="W11" s="1"/>
      <c r="X11" s="1"/>
      <c r="Y11" s="1"/>
      <c r="Z11" s="1"/>
    </row>
    <row r="12" spans="2:26" x14ac:dyDescent="0.25">
      <c r="B12" s="1" t="s">
        <v>28</v>
      </c>
      <c r="C12" s="25">
        <v>7</v>
      </c>
      <c r="D12" s="11">
        <f t="shared" si="2"/>
        <v>4.4273823529411764</v>
      </c>
      <c r="E12" s="19">
        <v>301062</v>
      </c>
      <c r="F12" s="16">
        <f t="shared" si="3"/>
        <v>1.5891032917139614E-2</v>
      </c>
      <c r="G12" s="23">
        <v>43641</v>
      </c>
      <c r="I12" s="1" t="s">
        <v>13</v>
      </c>
      <c r="J12" s="1" t="s">
        <v>2</v>
      </c>
      <c r="K12" s="1" t="s">
        <v>5</v>
      </c>
      <c r="L12" s="1">
        <v>181</v>
      </c>
      <c r="M12" s="1"/>
      <c r="O12" s="1" t="s">
        <v>13</v>
      </c>
      <c r="P12" s="1" t="s">
        <v>2</v>
      </c>
      <c r="Q12" s="1" t="s">
        <v>5</v>
      </c>
      <c r="R12" s="12">
        <f t="shared" si="0"/>
        <v>181000</v>
      </c>
      <c r="S12" s="12">
        <f t="shared" si="1"/>
        <v>0</v>
      </c>
      <c r="V12" s="1"/>
      <c r="W12" s="1" t="s">
        <v>2</v>
      </c>
      <c r="X12" s="1" t="s">
        <v>56</v>
      </c>
      <c r="Y12" s="1">
        <v>158</v>
      </c>
      <c r="Z12" s="1"/>
    </row>
    <row r="13" spans="2:26" x14ac:dyDescent="0.25">
      <c r="B13" s="13" t="s">
        <v>29</v>
      </c>
      <c r="C13" s="25">
        <v>6</v>
      </c>
      <c r="D13" s="11">
        <f t="shared" si="2"/>
        <v>4.4273823529411764</v>
      </c>
      <c r="E13" s="19">
        <v>301062</v>
      </c>
      <c r="F13" s="16">
        <f t="shared" si="3"/>
        <v>1.362088535754824E-2</v>
      </c>
      <c r="G13" s="23">
        <v>43641</v>
      </c>
      <c r="I13" s="1"/>
      <c r="J13" s="1"/>
      <c r="K13" s="1" t="s">
        <v>6</v>
      </c>
      <c r="L13" s="1">
        <v>179</v>
      </c>
      <c r="M13" s="1"/>
      <c r="O13" s="1"/>
      <c r="P13" s="1"/>
      <c r="Q13" s="1" t="s">
        <v>6</v>
      </c>
      <c r="R13" s="12">
        <f t="shared" si="0"/>
        <v>179000</v>
      </c>
      <c r="S13" s="12">
        <f t="shared" si="1"/>
        <v>0</v>
      </c>
      <c r="V13" s="1" t="s">
        <v>13</v>
      </c>
      <c r="W13" s="1"/>
      <c r="X13" s="1" t="s">
        <v>57</v>
      </c>
      <c r="Y13" s="1">
        <v>156</v>
      </c>
      <c r="Z13" s="1"/>
    </row>
    <row r="14" spans="2:26" x14ac:dyDescent="0.25">
      <c r="B14" s="1" t="s">
        <v>30</v>
      </c>
      <c r="C14" s="36">
        <v>8</v>
      </c>
      <c r="D14" s="11">
        <f t="shared" si="2"/>
        <v>5.8646176470588234</v>
      </c>
      <c r="E14" s="19">
        <v>398794</v>
      </c>
      <c r="F14" s="16">
        <f t="shared" si="3"/>
        <v>1.8161180476730987E-2</v>
      </c>
      <c r="G14" s="23">
        <v>43641</v>
      </c>
      <c r="I14" s="1"/>
      <c r="J14" s="1"/>
      <c r="K14" s="1" t="s">
        <v>7</v>
      </c>
      <c r="L14" s="1">
        <v>177</v>
      </c>
      <c r="M14" s="1"/>
      <c r="O14" s="1"/>
      <c r="P14" s="1"/>
      <c r="Q14" s="1" t="s">
        <v>7</v>
      </c>
      <c r="R14" s="12">
        <f t="shared" si="0"/>
        <v>177000</v>
      </c>
      <c r="S14" s="12">
        <f t="shared" si="1"/>
        <v>0</v>
      </c>
      <c r="V14" s="1"/>
      <c r="W14" s="1"/>
      <c r="X14" s="1" t="s">
        <v>58</v>
      </c>
      <c r="Y14" s="1">
        <v>154</v>
      </c>
      <c r="Z14" s="1"/>
    </row>
    <row r="15" spans="2:26" x14ac:dyDescent="0.25">
      <c r="B15" s="21" t="s">
        <v>31</v>
      </c>
      <c r="C15" s="26">
        <v>5</v>
      </c>
      <c r="D15" s="14">
        <f t="shared" si="2"/>
        <v>3.6250735294117646</v>
      </c>
      <c r="E15" s="22">
        <v>246505</v>
      </c>
      <c r="F15" s="18">
        <f t="shared" si="3"/>
        <v>1.1350737797956867E-2</v>
      </c>
      <c r="G15" s="23">
        <v>43641</v>
      </c>
      <c r="I15" s="1"/>
      <c r="J15" s="1"/>
      <c r="K15" s="1" t="s">
        <v>8</v>
      </c>
      <c r="L15" s="1">
        <v>175</v>
      </c>
      <c r="M15" s="1"/>
      <c r="O15" s="1"/>
      <c r="P15" s="1"/>
      <c r="Q15" s="1" t="s">
        <v>8</v>
      </c>
      <c r="R15" s="12">
        <f t="shared" si="0"/>
        <v>175000</v>
      </c>
      <c r="S15" s="12">
        <f t="shared" si="1"/>
        <v>0</v>
      </c>
      <c r="V15" s="1"/>
      <c r="W15" s="1"/>
      <c r="X15" s="1" t="s">
        <v>59</v>
      </c>
      <c r="Y15" s="1">
        <v>152</v>
      </c>
      <c r="Z15" s="1"/>
    </row>
    <row r="16" spans="2:26" x14ac:dyDescent="0.25">
      <c r="B16" s="27" t="s">
        <v>55</v>
      </c>
      <c r="C16" s="28">
        <v>7</v>
      </c>
      <c r="D16" s="14"/>
      <c r="F16" s="18">
        <f t="shared" si="3"/>
        <v>1.5891032917139614E-2</v>
      </c>
      <c r="I16" s="1"/>
      <c r="J16" s="1"/>
      <c r="K16" s="1"/>
      <c r="L16" s="1"/>
      <c r="M16" s="1"/>
      <c r="O16" s="1"/>
      <c r="P16" s="1"/>
      <c r="Q16" s="1"/>
      <c r="R16" s="12">
        <f t="shared" si="0"/>
        <v>0</v>
      </c>
      <c r="S16" s="12">
        <f t="shared" si="1"/>
        <v>0</v>
      </c>
      <c r="V16" s="1"/>
      <c r="W16" s="1"/>
      <c r="X16" s="1"/>
      <c r="Y16" s="1"/>
      <c r="Z16" s="1"/>
    </row>
    <row r="17" spans="2:26" x14ac:dyDescent="0.25">
      <c r="I17" s="1"/>
      <c r="J17" s="1" t="s">
        <v>18</v>
      </c>
      <c r="K17" s="1" t="s">
        <v>7</v>
      </c>
      <c r="L17" s="1">
        <v>162</v>
      </c>
      <c r="M17" s="1"/>
      <c r="O17" s="1"/>
      <c r="P17" s="1" t="s">
        <v>18</v>
      </c>
      <c r="Q17" s="1" t="s">
        <v>7</v>
      </c>
      <c r="R17" s="12">
        <f t="shared" si="0"/>
        <v>162000</v>
      </c>
      <c r="S17" s="12">
        <f t="shared" si="1"/>
        <v>0</v>
      </c>
      <c r="V17" s="1"/>
      <c r="W17" s="1" t="s">
        <v>60</v>
      </c>
      <c r="X17" s="1" t="s">
        <v>58</v>
      </c>
      <c r="Y17" s="1">
        <v>138</v>
      </c>
      <c r="Z17" s="1"/>
    </row>
    <row r="18" spans="2:26" x14ac:dyDescent="0.25">
      <c r="I18" s="1"/>
      <c r="J18" s="1"/>
      <c r="K18" s="1" t="s">
        <v>8</v>
      </c>
      <c r="L18" s="1">
        <v>160</v>
      </c>
      <c r="M18" s="1"/>
      <c r="O18" s="1"/>
      <c r="P18" s="1"/>
      <c r="Q18" s="1" t="s">
        <v>8</v>
      </c>
      <c r="R18" s="12">
        <f t="shared" si="0"/>
        <v>160000</v>
      </c>
      <c r="S18" s="12">
        <f t="shared" si="1"/>
        <v>0</v>
      </c>
      <c r="V18" s="1"/>
      <c r="W18" s="1"/>
      <c r="X18" s="1" t="s">
        <v>59</v>
      </c>
      <c r="Y18" s="1">
        <v>136</v>
      </c>
      <c r="Z18" s="1"/>
    </row>
    <row r="19" spans="2:26" x14ac:dyDescent="0.25">
      <c r="B19" s="62" t="s">
        <v>34</v>
      </c>
      <c r="C19" s="62"/>
      <c r="D19" s="62"/>
      <c r="E19" s="62"/>
      <c r="I19" s="1"/>
      <c r="J19" s="1"/>
      <c r="K19" s="1"/>
      <c r="L19" s="1"/>
      <c r="M19" s="1"/>
      <c r="O19" s="1"/>
      <c r="P19" s="1"/>
      <c r="Q19" s="1"/>
      <c r="R19" s="12">
        <f t="shared" si="0"/>
        <v>0</v>
      </c>
      <c r="S19" s="12">
        <f t="shared" si="1"/>
        <v>0</v>
      </c>
      <c r="V19" s="1"/>
      <c r="W19" s="1"/>
      <c r="X19" s="1"/>
      <c r="Y19" s="1"/>
      <c r="Z19" s="1"/>
    </row>
    <row r="20" spans="2:26" x14ac:dyDescent="0.25">
      <c r="B20" s="1" t="s">
        <v>11</v>
      </c>
      <c r="C20" s="10">
        <v>0</v>
      </c>
      <c r="I20" s="1"/>
      <c r="J20" s="1" t="s">
        <v>19</v>
      </c>
      <c r="K20" s="1" t="s">
        <v>8</v>
      </c>
      <c r="L20" s="1">
        <v>127</v>
      </c>
      <c r="M20" s="1"/>
      <c r="O20" s="1"/>
      <c r="P20" s="1" t="s">
        <v>19</v>
      </c>
      <c r="Q20" s="1" t="s">
        <v>8</v>
      </c>
      <c r="R20" s="12">
        <f t="shared" si="0"/>
        <v>127000</v>
      </c>
      <c r="S20" s="12">
        <f t="shared" si="1"/>
        <v>0</v>
      </c>
      <c r="V20" s="1"/>
      <c r="W20" s="1" t="s">
        <v>61</v>
      </c>
      <c r="X20" s="1" t="s">
        <v>59</v>
      </c>
      <c r="Y20" s="1">
        <v>100</v>
      </c>
      <c r="Z20" s="1"/>
    </row>
    <row r="21" spans="2:26" ht="31.5" customHeight="1" x14ac:dyDescent="0.25">
      <c r="B21" s="1" t="s">
        <v>10</v>
      </c>
      <c r="C21" s="10">
        <v>0</v>
      </c>
      <c r="I21" s="1"/>
      <c r="J21" s="1"/>
      <c r="K21" s="1"/>
      <c r="L21" s="1"/>
      <c r="M21" s="1"/>
      <c r="O21" s="1"/>
      <c r="P21" s="1"/>
      <c r="Q21" s="1"/>
      <c r="R21" s="12">
        <f t="shared" si="0"/>
        <v>0</v>
      </c>
      <c r="S21" s="12">
        <f t="shared" si="1"/>
        <v>0</v>
      </c>
      <c r="V21" s="1"/>
      <c r="W21" s="1"/>
      <c r="X21" s="1"/>
      <c r="Y21" s="1"/>
      <c r="Z21" s="1"/>
    </row>
    <row r="22" spans="2:26" x14ac:dyDescent="0.25">
      <c r="B22" s="1" t="s">
        <v>21</v>
      </c>
      <c r="C22" s="10">
        <v>700100</v>
      </c>
      <c r="I22" s="1" t="s">
        <v>17</v>
      </c>
      <c r="J22" s="1" t="s">
        <v>18</v>
      </c>
      <c r="K22" s="1" t="s">
        <v>7</v>
      </c>
      <c r="L22" s="1">
        <v>157</v>
      </c>
      <c r="M22" s="1"/>
      <c r="O22" s="1" t="s">
        <v>17</v>
      </c>
      <c r="P22" s="1" t="s">
        <v>18</v>
      </c>
      <c r="Q22" s="1" t="s">
        <v>7</v>
      </c>
      <c r="R22" s="12">
        <f t="shared" si="0"/>
        <v>157000</v>
      </c>
      <c r="S22" s="12">
        <f t="shared" si="1"/>
        <v>0</v>
      </c>
      <c r="V22" s="1" t="s">
        <v>17</v>
      </c>
      <c r="W22" s="1" t="s">
        <v>60</v>
      </c>
      <c r="X22" s="1" t="s">
        <v>58</v>
      </c>
      <c r="Y22" s="1">
        <v>132</v>
      </c>
      <c r="Z22" s="1"/>
    </row>
    <row r="23" spans="2:26" x14ac:dyDescent="0.25">
      <c r="B23" s="1" t="s">
        <v>22</v>
      </c>
      <c r="C23" s="10">
        <v>704600</v>
      </c>
      <c r="I23" s="1"/>
      <c r="J23" s="1"/>
      <c r="K23" s="1" t="s">
        <v>8</v>
      </c>
      <c r="L23" s="1">
        <v>155</v>
      </c>
      <c r="M23" s="1"/>
      <c r="O23" s="1"/>
      <c r="P23" s="1"/>
      <c r="Q23" s="1" t="s">
        <v>8</v>
      </c>
      <c r="R23" s="12">
        <f t="shared" si="0"/>
        <v>155000</v>
      </c>
      <c r="S23" s="12">
        <f t="shared" si="1"/>
        <v>0</v>
      </c>
      <c r="V23" s="1"/>
      <c r="W23" s="1"/>
      <c r="X23" s="1" t="s">
        <v>59</v>
      </c>
      <c r="Y23" s="1">
        <v>130</v>
      </c>
      <c r="Z23" s="1"/>
    </row>
    <row r="24" spans="2:26" ht="23.25" customHeight="1" x14ac:dyDescent="0.25">
      <c r="B24" s="1" t="s">
        <v>1</v>
      </c>
      <c r="C24" s="10">
        <v>715500</v>
      </c>
      <c r="I24" s="1"/>
      <c r="J24" s="1"/>
      <c r="K24" s="1"/>
      <c r="L24" s="1"/>
      <c r="M24" s="1"/>
      <c r="O24" s="1"/>
      <c r="P24" s="1"/>
      <c r="Q24" s="1"/>
      <c r="R24" s="12"/>
      <c r="S24" s="12"/>
      <c r="U24" s="37"/>
      <c r="V24" s="1"/>
      <c r="W24" s="1"/>
      <c r="X24" s="1"/>
      <c r="Y24" s="1"/>
      <c r="Z24" s="1"/>
    </row>
    <row r="25" spans="2:26" ht="60" customHeight="1" x14ac:dyDescent="0.25">
      <c r="B25" s="13" t="s">
        <v>23</v>
      </c>
      <c r="C25" s="10">
        <v>707006</v>
      </c>
    </row>
    <row r="26" spans="2:26" ht="60" customHeight="1" x14ac:dyDescent="0.25">
      <c r="B26" s="1" t="s">
        <v>24</v>
      </c>
      <c r="C26" s="10">
        <v>707107</v>
      </c>
      <c r="I26" t="s">
        <v>37</v>
      </c>
    </row>
    <row r="27" spans="2:26" x14ac:dyDescent="0.25">
      <c r="B27" s="1" t="s">
        <v>26</v>
      </c>
      <c r="C27" s="10">
        <v>704506</v>
      </c>
      <c r="I27" t="s">
        <v>38</v>
      </c>
      <c r="J27">
        <f>Лист1!C10</f>
        <v>440.5</v>
      </c>
    </row>
    <row r="28" spans="2:26" x14ac:dyDescent="0.25">
      <c r="B28" s="1" t="s">
        <v>27</v>
      </c>
      <c r="C28" s="10">
        <v>698502</v>
      </c>
    </row>
    <row r="29" spans="2:26" x14ac:dyDescent="0.25">
      <c r="B29" s="1" t="s">
        <v>28</v>
      </c>
      <c r="C29" s="10">
        <v>672502</v>
      </c>
      <c r="I29" s="1" t="s">
        <v>12</v>
      </c>
      <c r="J29" s="1" t="s">
        <v>4</v>
      </c>
      <c r="K29" s="1" t="s">
        <v>3</v>
      </c>
      <c r="L29" s="1" t="s">
        <v>15</v>
      </c>
      <c r="M29" s="1" t="s">
        <v>16</v>
      </c>
      <c r="O29" s="1" t="s">
        <v>12</v>
      </c>
      <c r="P29" s="1" t="s">
        <v>4</v>
      </c>
      <c r="Q29" s="1" t="s">
        <v>3</v>
      </c>
      <c r="R29" s="1" t="s">
        <v>15</v>
      </c>
      <c r="S29" s="1" t="s">
        <v>16</v>
      </c>
    </row>
    <row r="30" spans="2:26" x14ac:dyDescent="0.25">
      <c r="B30" s="13" t="s">
        <v>29</v>
      </c>
      <c r="C30" s="10">
        <v>672201</v>
      </c>
      <c r="I30" s="1" t="s">
        <v>0</v>
      </c>
      <c r="J30" s="1" t="s">
        <v>2</v>
      </c>
      <c r="K30" s="1" t="s">
        <v>5</v>
      </c>
      <c r="L30" s="16">
        <f>L4/$J$27</f>
        <v>0.39954597048808171</v>
      </c>
      <c r="M30" s="16">
        <f>M4/$J$27</f>
        <v>0</v>
      </c>
      <c r="O30" s="1" t="s">
        <v>0</v>
      </c>
      <c r="P30" s="1" t="s">
        <v>2</v>
      </c>
      <c r="Q30" s="1" t="s">
        <v>5</v>
      </c>
      <c r="R30" s="17">
        <f>L30*$P$1</f>
        <v>399.54597048808171</v>
      </c>
      <c r="S30" s="17">
        <f>M30*$P$1</f>
        <v>0</v>
      </c>
    </row>
    <row r="31" spans="2:26" x14ac:dyDescent="0.25">
      <c r="B31" s="1" t="s">
        <v>30</v>
      </c>
      <c r="C31" s="10">
        <v>663503</v>
      </c>
      <c r="I31" s="1"/>
      <c r="J31" s="1"/>
      <c r="K31" s="1" t="s">
        <v>6</v>
      </c>
      <c r="L31" s="16">
        <f>L5/$J$27</f>
        <v>0.39500567536889897</v>
      </c>
      <c r="M31" s="16">
        <f t="shared" ref="M31" si="4">M5/$J$27</f>
        <v>0</v>
      </c>
      <c r="O31" s="1"/>
      <c r="P31" s="1"/>
      <c r="Q31" s="1" t="s">
        <v>6</v>
      </c>
      <c r="R31" s="17">
        <f t="shared" ref="R31:R50" si="5">L31*$P$1</f>
        <v>395.00567536889895</v>
      </c>
      <c r="S31" s="17">
        <f t="shared" ref="S31:S50" si="6">M31*$P$1</f>
        <v>0</v>
      </c>
    </row>
    <row r="32" spans="2:26" x14ac:dyDescent="0.25">
      <c r="B32" s="1" t="s">
        <v>31</v>
      </c>
      <c r="C32" s="10">
        <v>701809</v>
      </c>
      <c r="I32" s="1"/>
      <c r="J32" s="1"/>
      <c r="K32" s="1" t="s">
        <v>7</v>
      </c>
      <c r="L32" s="16">
        <f>L6/$J$27</f>
        <v>0.39046538024971622</v>
      </c>
      <c r="M32" s="16">
        <f t="shared" ref="M32" si="7">M6/$J$27</f>
        <v>0</v>
      </c>
      <c r="O32" s="1"/>
      <c r="P32" s="1"/>
      <c r="Q32" s="1" t="s">
        <v>7</v>
      </c>
      <c r="R32" s="17">
        <f t="shared" si="5"/>
        <v>390.46538024971625</v>
      </c>
      <c r="S32" s="17">
        <f t="shared" si="6"/>
        <v>0</v>
      </c>
    </row>
    <row r="33" spans="2:19" x14ac:dyDescent="0.25">
      <c r="B33" s="27" t="s">
        <v>55</v>
      </c>
      <c r="C33" s="10">
        <v>1</v>
      </c>
      <c r="I33" s="1"/>
      <c r="J33" s="1"/>
      <c r="K33" s="1" t="s">
        <v>8</v>
      </c>
      <c r="L33" s="16">
        <f>L7/$J$27</f>
        <v>0.38592508513053347</v>
      </c>
      <c r="M33" s="16">
        <f t="shared" ref="M33" si="8">M7/$J$27</f>
        <v>0</v>
      </c>
      <c r="O33" s="1"/>
      <c r="P33" s="1"/>
      <c r="Q33" s="1" t="s">
        <v>8</v>
      </c>
      <c r="R33" s="17">
        <f t="shared" si="5"/>
        <v>385.92508513053349</v>
      </c>
      <c r="S33" s="17">
        <f t="shared" si="6"/>
        <v>0</v>
      </c>
    </row>
    <row r="34" spans="2:19" x14ac:dyDescent="0.25">
      <c r="I34" s="1"/>
      <c r="J34" s="1"/>
      <c r="K34" s="1"/>
      <c r="L34" s="16"/>
      <c r="M34" s="16"/>
      <c r="O34" s="1"/>
      <c r="P34" s="1"/>
      <c r="Q34" s="1"/>
      <c r="R34" s="17"/>
      <c r="S34" s="17"/>
    </row>
    <row r="35" spans="2:19" x14ac:dyDescent="0.25">
      <c r="I35" s="1"/>
      <c r="J35" s="1" t="s">
        <v>18</v>
      </c>
      <c r="K35" s="1" t="s">
        <v>7</v>
      </c>
      <c r="L35" s="16">
        <f>L9/$J$27</f>
        <v>0.36095346197502837</v>
      </c>
      <c r="M35" s="16">
        <f t="shared" ref="M35" si="9">M9/$J$27</f>
        <v>0</v>
      </c>
      <c r="O35" s="1"/>
      <c r="P35" s="1" t="s">
        <v>18</v>
      </c>
      <c r="Q35" s="1" t="s">
        <v>7</v>
      </c>
      <c r="R35" s="17">
        <f t="shared" si="5"/>
        <v>360.95346197502835</v>
      </c>
      <c r="S35" s="17">
        <f t="shared" si="6"/>
        <v>0</v>
      </c>
    </row>
    <row r="36" spans="2:19" x14ac:dyDescent="0.25">
      <c r="I36" s="1"/>
      <c r="J36" s="1"/>
      <c r="K36" s="1" t="s">
        <v>8</v>
      </c>
      <c r="L36" s="16">
        <f>L10/$J$27</f>
        <v>0.35641316685584562</v>
      </c>
      <c r="M36" s="16">
        <f t="shared" ref="M36" si="10">M10/$J$27</f>
        <v>0</v>
      </c>
      <c r="O36" s="1"/>
      <c r="P36" s="1"/>
      <c r="Q36" s="1" t="s">
        <v>8</v>
      </c>
      <c r="R36" s="17">
        <f t="shared" si="5"/>
        <v>356.41316685584565</v>
      </c>
      <c r="S36" s="17">
        <f t="shared" si="6"/>
        <v>0</v>
      </c>
    </row>
    <row r="37" spans="2:19" x14ac:dyDescent="0.25">
      <c r="I37" s="1"/>
      <c r="J37" s="1"/>
      <c r="K37" s="1"/>
      <c r="L37" s="16"/>
      <c r="M37" s="16"/>
      <c r="O37" s="1"/>
      <c r="P37" s="1"/>
      <c r="Q37" s="1"/>
      <c r="R37" s="17"/>
      <c r="S37" s="17"/>
    </row>
    <row r="38" spans="2:19" x14ac:dyDescent="0.25">
      <c r="I38" s="1" t="s">
        <v>13</v>
      </c>
      <c r="J38" s="1" t="s">
        <v>2</v>
      </c>
      <c r="K38" s="1" t="s">
        <v>5</v>
      </c>
      <c r="L38" s="16">
        <f>L12/$J$27</f>
        <v>0.41089670828603858</v>
      </c>
      <c r="M38" s="16">
        <f t="shared" ref="M38" si="11">M12/$J$27</f>
        <v>0</v>
      </c>
      <c r="O38" s="1" t="s">
        <v>13</v>
      </c>
      <c r="P38" s="1" t="s">
        <v>2</v>
      </c>
      <c r="Q38" s="1" t="s">
        <v>5</v>
      </c>
      <c r="R38" s="17">
        <f t="shared" si="5"/>
        <v>410.89670828603857</v>
      </c>
      <c r="S38" s="17">
        <f t="shared" si="6"/>
        <v>0</v>
      </c>
    </row>
    <row r="39" spans="2:19" x14ac:dyDescent="0.25">
      <c r="I39" s="1"/>
      <c r="J39" s="1"/>
      <c r="K39" s="1" t="s">
        <v>6</v>
      </c>
      <c r="L39" s="16">
        <f>L13/$J$27</f>
        <v>0.40635641316685583</v>
      </c>
      <c r="M39" s="16">
        <f t="shared" ref="M39" si="12">M13/$J$27</f>
        <v>0</v>
      </c>
      <c r="O39" s="1"/>
      <c r="P39" s="1"/>
      <c r="Q39" s="1" t="s">
        <v>6</v>
      </c>
      <c r="R39" s="17">
        <f t="shared" si="5"/>
        <v>406.35641316685582</v>
      </c>
      <c r="S39" s="17">
        <f t="shared" si="6"/>
        <v>0</v>
      </c>
    </row>
    <row r="40" spans="2:19" x14ac:dyDescent="0.25">
      <c r="I40" s="1"/>
      <c r="J40" s="1"/>
      <c r="K40" s="1" t="s">
        <v>7</v>
      </c>
      <c r="L40" s="16">
        <f>L14/$J$27</f>
        <v>0.40181611804767309</v>
      </c>
      <c r="M40" s="16">
        <f t="shared" ref="M40" si="13">M14/$J$27</f>
        <v>0</v>
      </c>
      <c r="O40" s="1"/>
      <c r="P40" s="1"/>
      <c r="Q40" s="1" t="s">
        <v>7</v>
      </c>
      <c r="R40" s="17">
        <f t="shared" si="5"/>
        <v>401.81611804767311</v>
      </c>
      <c r="S40" s="17">
        <f t="shared" si="6"/>
        <v>0</v>
      </c>
    </row>
    <row r="41" spans="2:19" x14ac:dyDescent="0.25">
      <c r="I41" s="1"/>
      <c r="J41" s="1"/>
      <c r="K41" s="1" t="s">
        <v>8</v>
      </c>
      <c r="L41" s="16">
        <f>L15/$J$27</f>
        <v>0.39727582292849034</v>
      </c>
      <c r="M41" s="16">
        <f t="shared" ref="M41" si="14">M15/$J$27</f>
        <v>0</v>
      </c>
      <c r="O41" s="1"/>
      <c r="P41" s="1"/>
      <c r="Q41" s="1" t="s">
        <v>8</v>
      </c>
      <c r="R41" s="17">
        <f t="shared" si="5"/>
        <v>397.27582292849036</v>
      </c>
      <c r="S41" s="17">
        <f t="shared" si="6"/>
        <v>0</v>
      </c>
    </row>
    <row r="42" spans="2:19" x14ac:dyDescent="0.25">
      <c r="I42" s="1"/>
      <c r="J42" s="1"/>
      <c r="K42" s="1"/>
      <c r="L42" s="16"/>
      <c r="M42" s="16"/>
      <c r="O42" s="1"/>
      <c r="P42" s="1"/>
      <c r="Q42" s="1"/>
      <c r="R42" s="17"/>
      <c r="S42" s="17"/>
    </row>
    <row r="43" spans="2:19" x14ac:dyDescent="0.25">
      <c r="I43" s="1"/>
      <c r="J43" s="1" t="s">
        <v>18</v>
      </c>
      <c r="K43" s="1" t="s">
        <v>7</v>
      </c>
      <c r="L43" s="16">
        <f>L17/$J$27</f>
        <v>0.36776390465380249</v>
      </c>
      <c r="M43" s="16">
        <f t="shared" ref="M43" si="15">M17/$J$27</f>
        <v>0</v>
      </c>
      <c r="O43" s="1"/>
      <c r="P43" s="1" t="s">
        <v>18</v>
      </c>
      <c r="Q43" s="1" t="s">
        <v>7</v>
      </c>
      <c r="R43" s="17">
        <f t="shared" si="5"/>
        <v>367.76390465380251</v>
      </c>
      <c r="S43" s="17">
        <f t="shared" si="6"/>
        <v>0</v>
      </c>
    </row>
    <row r="44" spans="2:19" x14ac:dyDescent="0.25">
      <c r="I44" s="1"/>
      <c r="J44" s="1"/>
      <c r="K44" s="1" t="s">
        <v>8</v>
      </c>
      <c r="L44" s="16">
        <f>L18/$J$27</f>
        <v>0.36322360953461974</v>
      </c>
      <c r="M44" s="16">
        <f t="shared" ref="M44" si="16">M18/$J$27</f>
        <v>0</v>
      </c>
      <c r="O44" s="1"/>
      <c r="P44" s="1"/>
      <c r="Q44" s="1" t="s">
        <v>8</v>
      </c>
      <c r="R44" s="17">
        <f t="shared" si="5"/>
        <v>363.22360953461975</v>
      </c>
      <c r="S44" s="17">
        <f t="shared" si="6"/>
        <v>0</v>
      </c>
    </row>
    <row r="45" spans="2:19" x14ac:dyDescent="0.25">
      <c r="I45" s="1"/>
      <c r="J45" s="1"/>
      <c r="K45" s="1"/>
      <c r="L45" s="16"/>
      <c r="M45" s="16"/>
      <c r="O45" s="1"/>
      <c r="P45" s="1"/>
      <c r="Q45" s="1"/>
      <c r="R45" s="17"/>
      <c r="S45" s="17"/>
    </row>
    <row r="46" spans="2:19" x14ac:dyDescent="0.25">
      <c r="I46" s="1"/>
      <c r="J46" s="1" t="s">
        <v>19</v>
      </c>
      <c r="K46" s="1" t="s">
        <v>8</v>
      </c>
      <c r="L46" s="16">
        <f>L20/$J$27</f>
        <v>0.28830874006810442</v>
      </c>
      <c r="M46" s="16">
        <f t="shared" ref="M46" si="17">M20/$J$27</f>
        <v>0</v>
      </c>
      <c r="O46" s="1"/>
      <c r="P46" s="1" t="s">
        <v>19</v>
      </c>
      <c r="Q46" s="1" t="s">
        <v>8</v>
      </c>
      <c r="R46" s="17">
        <f t="shared" si="5"/>
        <v>288.30874006810444</v>
      </c>
      <c r="S46" s="17">
        <f t="shared" si="6"/>
        <v>0</v>
      </c>
    </row>
    <row r="47" spans="2:19" x14ac:dyDescent="0.25">
      <c r="I47" s="1"/>
      <c r="J47" s="1"/>
      <c r="K47" s="1"/>
      <c r="L47" s="16"/>
      <c r="M47" s="16"/>
      <c r="O47" s="1"/>
      <c r="P47" s="1"/>
      <c r="Q47" s="1"/>
      <c r="R47" s="17"/>
      <c r="S47" s="17"/>
    </row>
    <row r="48" spans="2:19" x14ac:dyDescent="0.25">
      <c r="I48" s="1" t="s">
        <v>17</v>
      </c>
      <c r="J48" s="1" t="s">
        <v>18</v>
      </c>
      <c r="K48" s="1" t="s">
        <v>7</v>
      </c>
      <c r="L48" s="16">
        <f>L22/$J$27</f>
        <v>0.35641316685584562</v>
      </c>
      <c r="M48" s="16">
        <f t="shared" ref="M48" si="18">M22/$J$27</f>
        <v>0</v>
      </c>
      <c r="O48" s="1" t="s">
        <v>17</v>
      </c>
      <c r="P48" s="1" t="s">
        <v>18</v>
      </c>
      <c r="Q48" s="1" t="s">
        <v>7</v>
      </c>
      <c r="R48" s="17">
        <f t="shared" si="5"/>
        <v>356.41316685584565</v>
      </c>
      <c r="S48" s="17">
        <f t="shared" si="6"/>
        <v>0</v>
      </c>
    </row>
    <row r="49" spans="9:19" x14ac:dyDescent="0.25">
      <c r="I49" s="1"/>
      <c r="J49" s="1"/>
      <c r="K49" s="1" t="s">
        <v>8</v>
      </c>
      <c r="L49" s="16">
        <f>L23/$J$27</f>
        <v>0.35187287173666287</v>
      </c>
      <c r="M49" s="16">
        <f t="shared" ref="M49" si="19">M23/$J$27</f>
        <v>0</v>
      </c>
      <c r="O49" s="1"/>
      <c r="P49" s="1"/>
      <c r="Q49" s="1" t="s">
        <v>8</v>
      </c>
      <c r="R49" s="17">
        <f t="shared" si="5"/>
        <v>351.87287173666289</v>
      </c>
      <c r="S49" s="17">
        <f t="shared" si="6"/>
        <v>0</v>
      </c>
    </row>
    <row r="50" spans="9:19" x14ac:dyDescent="0.25">
      <c r="I50" s="1"/>
      <c r="J50" s="1" t="s">
        <v>20</v>
      </c>
      <c r="K50" s="1" t="s">
        <v>8</v>
      </c>
      <c r="L50" s="16">
        <f t="shared" ref="L50:M50" si="20">L24/$J$27</f>
        <v>0</v>
      </c>
      <c r="M50" s="16">
        <f t="shared" si="20"/>
        <v>0</v>
      </c>
      <c r="O50" s="1"/>
      <c r="P50" s="1" t="s">
        <v>20</v>
      </c>
      <c r="Q50" s="1" t="s">
        <v>8</v>
      </c>
      <c r="R50" s="17">
        <f t="shared" si="5"/>
        <v>0</v>
      </c>
      <c r="S50" s="17">
        <f t="shared" si="6"/>
        <v>0</v>
      </c>
    </row>
  </sheetData>
  <mergeCells count="5">
    <mergeCell ref="I1:M1"/>
    <mergeCell ref="B2:E2"/>
    <mergeCell ref="B19:E19"/>
    <mergeCell ref="O2:S2"/>
    <mergeCell ref="I2:J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2021-09-30T11:02:58Z</dcterms:modified>
</cp:coreProperties>
</file>