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30"/>
  </bookViews>
  <sheets>
    <sheet name="Лист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E34" i="1"/>
  <c r="F33" i="1"/>
  <c r="F32" i="1"/>
  <c r="F30" i="1"/>
  <c r="F28" i="1"/>
  <c r="F27" i="1"/>
  <c r="F25" i="1"/>
  <c r="F24" i="1"/>
  <c r="F23" i="1"/>
  <c r="F22" i="1"/>
  <c r="F20" i="1"/>
  <c r="F19" i="1"/>
  <c r="K17" i="1"/>
  <c r="F17" i="1"/>
  <c r="F16" i="1"/>
  <c r="F15" i="1"/>
  <c r="F14" i="1"/>
  <c r="B10" i="1"/>
  <c r="C8" i="1"/>
  <c r="C7" i="1"/>
  <c r="C4" i="1"/>
</calcChain>
</file>

<file path=xl/comments1.xml><?xml version="1.0" encoding="utf-8"?>
<comments xmlns="http://schemas.openxmlformats.org/spreadsheetml/2006/main">
  <authors>
    <author>Автор</author>
  </authors>
  <commentList>
    <comment ref="C6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выберите из раскрывающего списка город, куда необходимо доставить товар</t>
        </r>
      </text>
    </comment>
  </commentList>
</comments>
</file>

<file path=xl/sharedStrings.xml><?xml version="1.0" encoding="utf-8"?>
<sst xmlns="http://schemas.openxmlformats.org/spreadsheetml/2006/main" count="66" uniqueCount="49">
  <si>
    <t xml:space="preserve">Прайс лист </t>
  </si>
  <si>
    <t>последнее обновление цен</t>
  </si>
  <si>
    <t>станция отправления</t>
  </si>
  <si>
    <t>Караганда-Сортировочная, 
код ст. 673 007</t>
  </si>
  <si>
    <t>выберите станцию назначения</t>
  </si>
  <si>
    <t>С места/самовывоз</t>
  </si>
  <si>
    <t>код станции назначения</t>
  </si>
  <si>
    <t>стоимость доставки, в тг.</t>
  </si>
  <si>
    <t>По городу Караганда</t>
  </si>
  <si>
    <t>валюта прайса</t>
  </si>
  <si>
    <t>тенге</t>
  </si>
  <si>
    <t>Алматы 2</t>
  </si>
  <si>
    <t>Чу</t>
  </si>
  <si>
    <t>цена в кг или в тоннах</t>
  </si>
  <si>
    <t>кг</t>
  </si>
  <si>
    <t>Мерке</t>
  </si>
  <si>
    <t>Бурул</t>
  </si>
  <si>
    <t>Бренд</t>
  </si>
  <si>
    <t>Сорт</t>
  </si>
  <si>
    <t>Объем упаковки</t>
  </si>
  <si>
    <t>Оптовая цена</t>
  </si>
  <si>
    <t>Розничная цена</t>
  </si>
  <si>
    <t>Талас</t>
  </si>
  <si>
    <t>введите текущий курс $</t>
  </si>
  <si>
    <t>Шанырак</t>
  </si>
  <si>
    <t>В/С</t>
  </si>
  <si>
    <t>5 кг</t>
  </si>
  <si>
    <t>Луговая</t>
  </si>
  <si>
    <t>10 кг</t>
  </si>
  <si>
    <t>Коргасын</t>
  </si>
  <si>
    <t>25 кг</t>
  </si>
  <si>
    <t>Яны-Курган</t>
  </si>
  <si>
    <t>50 кг</t>
  </si>
  <si>
    <t>Шиели</t>
  </si>
  <si>
    <t>Актау-Порт</t>
  </si>
  <si>
    <t>1 с.</t>
  </si>
  <si>
    <t>Талдыкорган</t>
  </si>
  <si>
    <t>Туркестан</t>
  </si>
  <si>
    <t>Адем</t>
  </si>
  <si>
    <t xml:space="preserve">доллар </t>
  </si>
  <si>
    <t>тонна</t>
  </si>
  <si>
    <t>вагон</t>
  </si>
  <si>
    <t>2 с.</t>
  </si>
  <si>
    <t>40-50 кг</t>
  </si>
  <si>
    <t>Сат</t>
  </si>
  <si>
    <t>эконом</t>
  </si>
  <si>
    <t>Овсюг</t>
  </si>
  <si>
    <t>Отруби</t>
  </si>
  <si>
    <t>Сечка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</si>
</sst>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_р_._-;\-* #,##0_р_._-;_-* &quot;-&quot;??_р_._-;_-@_-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1" xfId="0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164" fontId="2" fillId="3" borderId="1" xfId="1" applyNumberFormat="1" applyFont="1" applyFill="1" applyBorder="1" applyAlignment="1">
      <alignment horizontal="center" vertical="center"/>
    </xf>
    <xf numFmtId="0" fontId="0" fillId="3" borderId="0" xfId="0" applyFill="1"/>
    <xf numFmtId="164" fontId="2" fillId="3" borderId="0" xfId="1" applyNumberFormat="1" applyFont="1" applyFill="1"/>
    <xf numFmtId="164" fontId="2" fillId="0" borderId="0" xfId="1" applyNumberFormat="1" applyFont="1"/>
    <xf numFmtId="0" fontId="0" fillId="4" borderId="1" xfId="0" applyFill="1" applyBorder="1" applyAlignment="1">
      <alignment horizontal="center" vertical="center"/>
    </xf>
    <xf numFmtId="164" fontId="2" fillId="4" borderId="1" xfId="1" applyNumberFormat="1" applyFont="1" applyFill="1" applyBorder="1" applyAlignment="1">
      <alignment horizontal="center" vertical="center"/>
    </xf>
    <xf numFmtId="0" fontId="0" fillId="4" borderId="0" xfId="0" applyFill="1"/>
    <xf numFmtId="164" fontId="2" fillId="4" borderId="0" xfId="1" applyNumberFormat="1" applyFont="1" applyFill="1"/>
    <xf numFmtId="0" fontId="2" fillId="4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5" borderId="1" xfId="0" applyFont="1" applyFill="1" applyBorder="1"/>
    <xf numFmtId="0" fontId="0" fillId="5" borderId="1" xfId="0" applyFont="1" applyFill="1" applyBorder="1"/>
    <xf numFmtId="0" fontId="7" fillId="5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1;&#1072;&#1081;&#1076;&#1080;&#1073;&#1077;&#1082;%20&#1088;-&#1089;\&#1087;&#1086;%20&#1088;&#1072;&#1073;&#1086;&#1090;&#1077;\price%20list\Price%20List%20&#1086;&#1090;%2005.04.2023%20&#1089;&#1085;&#1080;&#1078;&#1077;&#1085;&#1080;&#1077;%20&#1094;&#1077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8">
          <cell r="C8">
            <v>0</v>
          </cell>
        </row>
      </sheetData>
      <sheetData sheetId="1">
        <row r="2">
          <cell r="K2">
            <v>45021</v>
          </cell>
        </row>
        <row r="3">
          <cell r="B3" t="str">
            <v>С места/самовывоз</v>
          </cell>
          <cell r="C3">
            <v>0</v>
          </cell>
          <cell r="D3"/>
          <cell r="E3"/>
          <cell r="F3">
            <v>0</v>
          </cell>
        </row>
        <row r="4">
          <cell r="B4" t="str">
            <v>По городу Караганда</v>
          </cell>
          <cell r="C4">
            <v>0</v>
          </cell>
          <cell r="D4"/>
          <cell r="E4"/>
          <cell r="F4">
            <v>0</v>
          </cell>
          <cell r="M4"/>
        </row>
        <row r="5">
          <cell r="B5" t="str">
            <v>Алматы 2</v>
          </cell>
          <cell r="C5">
            <v>6</v>
          </cell>
          <cell r="D5">
            <v>3.38</v>
          </cell>
          <cell r="E5">
            <v>229840</v>
          </cell>
          <cell r="F5">
            <v>1.362088535754824E-2</v>
          </cell>
          <cell r="M5"/>
        </row>
        <row r="6">
          <cell r="B6" t="str">
            <v>Чу</v>
          </cell>
          <cell r="C6">
            <v>6</v>
          </cell>
          <cell r="D6">
            <v>2.6467352941176472</v>
          </cell>
          <cell r="E6">
            <v>179978</v>
          </cell>
          <cell r="F6">
            <v>1.362088535754824E-2</v>
          </cell>
          <cell r="M6"/>
        </row>
        <row r="7">
          <cell r="B7" t="str">
            <v>Мерке</v>
          </cell>
          <cell r="C7">
            <v>6</v>
          </cell>
          <cell r="D7">
            <v>3.2491764705882353</v>
          </cell>
          <cell r="E7">
            <v>220944</v>
          </cell>
          <cell r="F7">
            <v>1.362088535754824E-2</v>
          </cell>
          <cell r="M7"/>
        </row>
        <row r="8">
          <cell r="B8" t="str">
            <v>Бурул</v>
          </cell>
          <cell r="C8">
            <v>6</v>
          </cell>
          <cell r="D8">
            <v>3.0786764705882352</v>
          </cell>
          <cell r="E8">
            <v>209350</v>
          </cell>
          <cell r="F8">
            <v>1.362088535754824E-2</v>
          </cell>
        </row>
        <row r="9">
          <cell r="B9" t="str">
            <v>Талас</v>
          </cell>
          <cell r="C9">
            <v>6</v>
          </cell>
          <cell r="D9">
            <v>3.0786764705882352</v>
          </cell>
          <cell r="E9">
            <v>209350</v>
          </cell>
          <cell r="F9">
            <v>1.362088535754824E-2</v>
          </cell>
          <cell r="M9"/>
        </row>
        <row r="10">
          <cell r="B10" t="str">
            <v>Луговая</v>
          </cell>
          <cell r="C10">
            <v>6</v>
          </cell>
          <cell r="D10">
            <v>3.1168235294117648</v>
          </cell>
          <cell r="E10">
            <v>211944</v>
          </cell>
          <cell r="F10">
            <v>1.362088535754824E-2</v>
          </cell>
          <cell r="M10"/>
        </row>
        <row r="11">
          <cell r="B11" t="str">
            <v>Коргасын</v>
          </cell>
          <cell r="C11">
            <v>6</v>
          </cell>
          <cell r="D11">
            <v>3.6250735294117646</v>
          </cell>
          <cell r="E11">
            <v>246505</v>
          </cell>
          <cell r="F11">
            <v>1.362088535754824E-2</v>
          </cell>
        </row>
        <row r="12">
          <cell r="B12" t="str">
            <v>Яны-Курган</v>
          </cell>
          <cell r="C12">
            <v>8</v>
          </cell>
          <cell r="D12">
            <v>4.4273823529411764</v>
          </cell>
          <cell r="E12">
            <v>301062</v>
          </cell>
          <cell r="F12">
            <v>1.8161180476730987E-2</v>
          </cell>
          <cell r="M12"/>
        </row>
        <row r="13">
          <cell r="B13" t="str">
            <v>Шиели</v>
          </cell>
          <cell r="C13">
            <v>7</v>
          </cell>
          <cell r="D13">
            <v>4.4273823529411764</v>
          </cell>
          <cell r="E13">
            <v>301062</v>
          </cell>
          <cell r="F13">
            <v>1.5891032917139614E-2</v>
          </cell>
          <cell r="M13"/>
        </row>
        <row r="14">
          <cell r="B14" t="str">
            <v>Актау-Порт</v>
          </cell>
          <cell r="C14">
            <v>9</v>
          </cell>
          <cell r="D14">
            <v>5.8646176470588234</v>
          </cell>
          <cell r="E14">
            <v>398794</v>
          </cell>
          <cell r="F14">
            <v>2.043132803632236E-2</v>
          </cell>
          <cell r="M14"/>
        </row>
        <row r="15">
          <cell r="B15" t="str">
            <v>Талдыкорган</v>
          </cell>
          <cell r="C15">
            <v>6</v>
          </cell>
          <cell r="D15">
            <v>3.6250735294117646</v>
          </cell>
          <cell r="E15">
            <v>246505</v>
          </cell>
          <cell r="F15">
            <v>1.362088535754824E-2</v>
          </cell>
          <cell r="M15"/>
        </row>
        <row r="16">
          <cell r="B16" t="str">
            <v>Туркестан</v>
          </cell>
          <cell r="C16">
            <v>8</v>
          </cell>
          <cell r="D16"/>
          <cell r="F16">
            <v>1.8161180476730987E-2</v>
          </cell>
        </row>
        <row r="17">
          <cell r="M17"/>
        </row>
        <row r="18">
          <cell r="M18"/>
        </row>
        <row r="20">
          <cell r="B20" t="str">
            <v>С места/самовывоз</v>
          </cell>
          <cell r="C20">
            <v>0</v>
          </cell>
          <cell r="M20"/>
        </row>
        <row r="21">
          <cell r="B21" t="str">
            <v>По городу Караганда</v>
          </cell>
          <cell r="C21">
            <v>0</v>
          </cell>
        </row>
        <row r="22">
          <cell r="B22" t="str">
            <v>Алматы 2</v>
          </cell>
          <cell r="C22">
            <v>700100</v>
          </cell>
          <cell r="M22"/>
        </row>
        <row r="23">
          <cell r="B23" t="str">
            <v>Чу</v>
          </cell>
          <cell r="C23">
            <v>704600</v>
          </cell>
          <cell r="M23"/>
        </row>
        <row r="24">
          <cell r="B24" t="str">
            <v>Мерке</v>
          </cell>
          <cell r="C24">
            <v>715500</v>
          </cell>
          <cell r="L24"/>
          <cell r="M24"/>
        </row>
        <row r="25">
          <cell r="B25" t="str">
            <v>Бурул</v>
          </cell>
          <cell r="C25">
            <v>707006</v>
          </cell>
        </row>
        <row r="26">
          <cell r="B26" t="str">
            <v>Талас</v>
          </cell>
          <cell r="C26">
            <v>707107</v>
          </cell>
        </row>
        <row r="27">
          <cell r="B27" t="str">
            <v>Луговая</v>
          </cell>
          <cell r="C27">
            <v>704506</v>
          </cell>
        </row>
        <row r="28">
          <cell r="B28" t="str">
            <v>Коргасын</v>
          </cell>
          <cell r="C28">
            <v>698502</v>
          </cell>
        </row>
        <row r="29">
          <cell r="B29" t="str">
            <v>Яны-Курган</v>
          </cell>
          <cell r="C29">
            <v>672502</v>
          </cell>
        </row>
        <row r="30">
          <cell r="B30" t="str">
            <v>Шиели</v>
          </cell>
          <cell r="C30">
            <v>672201</v>
          </cell>
          <cell r="M30">
            <v>0</v>
          </cell>
        </row>
        <row r="31">
          <cell r="B31" t="str">
            <v>Актау-Порт</v>
          </cell>
          <cell r="C31">
            <v>663503</v>
          </cell>
          <cell r="M31">
            <v>0</v>
          </cell>
        </row>
        <row r="32">
          <cell r="B32" t="str">
            <v>Талдыкорган</v>
          </cell>
          <cell r="C32">
            <v>701809</v>
          </cell>
          <cell r="M32">
            <v>0</v>
          </cell>
        </row>
        <row r="33">
          <cell r="B33" t="str">
            <v>Туркестан</v>
          </cell>
          <cell r="C33">
            <v>1</v>
          </cell>
          <cell r="M33">
            <v>0</v>
          </cell>
        </row>
        <row r="35">
          <cell r="M35">
            <v>0</v>
          </cell>
        </row>
        <row r="36">
          <cell r="M36">
            <v>0</v>
          </cell>
        </row>
        <row r="38">
          <cell r="M38">
            <v>0</v>
          </cell>
        </row>
        <row r="39">
          <cell r="M39">
            <v>0</v>
          </cell>
        </row>
        <row r="40">
          <cell r="M40">
            <v>0</v>
          </cell>
        </row>
        <row r="41">
          <cell r="M41">
            <v>0</v>
          </cell>
        </row>
        <row r="43">
          <cell r="M43">
            <v>0</v>
          </cell>
        </row>
        <row r="44">
          <cell r="M44">
            <v>0</v>
          </cell>
        </row>
        <row r="46">
          <cell r="M46">
            <v>0</v>
          </cell>
        </row>
        <row r="48">
          <cell r="M48">
            <v>0</v>
          </cell>
        </row>
        <row r="49">
          <cell r="M49">
            <v>0</v>
          </cell>
        </row>
        <row r="50">
          <cell r="L50">
            <v>0</v>
          </cell>
          <cell r="M50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L38"/>
  <sheetViews>
    <sheetView tabSelected="1" topLeftCell="A8" workbookViewId="0">
      <selection activeCell="C38" sqref="C38"/>
    </sheetView>
  </sheetViews>
  <sheetFormatPr defaultRowHeight="15" x14ac:dyDescent="0.25"/>
  <cols>
    <col min="1" max="1" width="2" customWidth="1"/>
    <col min="2" max="2" width="31.140625" customWidth="1"/>
    <col min="3" max="3" width="11.140625" customWidth="1"/>
    <col min="4" max="4" width="9.5703125" customWidth="1"/>
    <col min="5" max="5" width="13.5703125" bestFit="1" customWidth="1"/>
    <col min="6" max="6" width="15.5703125" hidden="1" customWidth="1"/>
    <col min="7" max="7" width="12.5703125" customWidth="1"/>
    <col min="8" max="8" width="0" hidden="1" customWidth="1"/>
    <col min="9" max="9" width="20.140625" hidden="1" customWidth="1"/>
    <col min="10" max="10" width="6.28515625" hidden="1" customWidth="1"/>
    <col min="11" max="11" width="23" hidden="1" customWidth="1"/>
    <col min="12" max="13" width="0" hidden="1" customWidth="1"/>
  </cols>
  <sheetData>
    <row r="2" spans="2:11" ht="18.75" x14ac:dyDescent="0.3">
      <c r="B2" s="31" t="s">
        <v>0</v>
      </c>
      <c r="C2" s="31"/>
      <c r="D2" s="31"/>
      <c r="E2" s="31"/>
      <c r="F2" s="31"/>
    </row>
    <row r="4" spans="2:11" hidden="1" x14ac:dyDescent="0.25">
      <c r="B4" s="1" t="s">
        <v>1</v>
      </c>
      <c r="C4" s="32">
        <f>[1]Лист2!$K$2</f>
        <v>45021</v>
      </c>
      <c r="D4" s="33"/>
    </row>
    <row r="5" spans="2:11" ht="43.5" customHeight="1" x14ac:dyDescent="0.25">
      <c r="B5" s="2" t="s">
        <v>2</v>
      </c>
      <c r="C5" s="34" t="s">
        <v>3</v>
      </c>
      <c r="D5" s="35"/>
    </row>
    <row r="6" spans="2:11" ht="16.5" customHeight="1" x14ac:dyDescent="0.25">
      <c r="B6" s="1" t="s">
        <v>4</v>
      </c>
      <c r="C6" s="36" t="s">
        <v>5</v>
      </c>
      <c r="D6" s="36"/>
    </row>
    <row r="7" spans="2:11" x14ac:dyDescent="0.25">
      <c r="B7" s="1" t="s">
        <v>6</v>
      </c>
      <c r="C7" s="37">
        <f>VLOOKUP($C$6,[1]Лист2!$B$20:$C$33,2,0)</f>
        <v>0</v>
      </c>
      <c r="D7" s="38"/>
      <c r="I7" s="1" t="s">
        <v>5</v>
      </c>
    </row>
    <row r="8" spans="2:11" x14ac:dyDescent="0.25">
      <c r="B8" s="1" t="s">
        <v>7</v>
      </c>
      <c r="C8" s="33">
        <f>VLOOKUP(C6,[1]Лист2!B3:C16,2,0)</f>
        <v>0</v>
      </c>
      <c r="D8" s="33"/>
      <c r="I8" s="1" t="s">
        <v>8</v>
      </c>
    </row>
    <row r="9" spans="2:11" x14ac:dyDescent="0.25">
      <c r="B9" s="3" t="s">
        <v>9</v>
      </c>
      <c r="C9" s="39" t="s">
        <v>10</v>
      </c>
      <c r="D9" s="40"/>
      <c r="I9" s="1" t="s">
        <v>11</v>
      </c>
    </row>
    <row r="10" spans="2:11" ht="18" hidden="1" customHeight="1" x14ac:dyDescent="0.25">
      <c r="B10" s="1">
        <f>IF(C9=I24,K13,0)</f>
        <v>0</v>
      </c>
      <c r="C10" s="33">
        <v>440.5</v>
      </c>
      <c r="D10" s="33"/>
      <c r="I10" s="1" t="s">
        <v>12</v>
      </c>
    </row>
    <row r="11" spans="2:11" ht="14.25" customHeight="1" x14ac:dyDescent="0.25">
      <c r="B11" s="3" t="s">
        <v>13</v>
      </c>
      <c r="C11" s="39" t="s">
        <v>14</v>
      </c>
      <c r="D11" s="40"/>
      <c r="I11" s="1" t="s">
        <v>15</v>
      </c>
    </row>
    <row r="12" spans="2:11" ht="15.75" customHeight="1" x14ac:dyDescent="0.25">
      <c r="I12" s="3" t="s">
        <v>16</v>
      </c>
    </row>
    <row r="13" spans="2:11" ht="27.75" customHeight="1" x14ac:dyDescent="0.25">
      <c r="B13" s="4" t="s">
        <v>17</v>
      </c>
      <c r="C13" s="4" t="s">
        <v>18</v>
      </c>
      <c r="D13" s="5" t="s">
        <v>19</v>
      </c>
      <c r="E13" s="5" t="s">
        <v>20</v>
      </c>
      <c r="F13" s="5" t="s">
        <v>21</v>
      </c>
      <c r="I13" s="1" t="s">
        <v>22</v>
      </c>
      <c r="K13" t="s">
        <v>23</v>
      </c>
    </row>
    <row r="14" spans="2:11" x14ac:dyDescent="0.25">
      <c r="B14" s="41" t="s">
        <v>24</v>
      </c>
      <c r="C14" s="42" t="s">
        <v>25</v>
      </c>
      <c r="D14" s="6" t="s">
        <v>26</v>
      </c>
      <c r="E14" s="7">
        <v>285</v>
      </c>
      <c r="F14" s="7">
        <f>IF($C$9=$I$23,([1]Лист2!M4+[1]Лист1!$C$8),([1]Лист2!M30+$K$17))*IF($C$11=$J$24,1000,1)*IF($C$11=$J$25,68000,1)</f>
        <v>0</v>
      </c>
      <c r="I14" s="1" t="s">
        <v>27</v>
      </c>
    </row>
    <row r="15" spans="2:11" x14ac:dyDescent="0.25">
      <c r="B15" s="41"/>
      <c r="C15" s="43"/>
      <c r="D15" s="6" t="s">
        <v>28</v>
      </c>
      <c r="E15" s="7">
        <v>275</v>
      </c>
      <c r="F15" s="7">
        <f>IF($C$9=$I$23,([1]Лист2!M5+[1]Лист1!$C$8),([1]Лист2!M31+$K$17))*IF($C$11=$J$24,1000,1)*IF($C$11=$J$25,68000,1)</f>
        <v>0</v>
      </c>
      <c r="I15" s="1" t="s">
        <v>29</v>
      </c>
    </row>
    <row r="16" spans="2:11" x14ac:dyDescent="0.25">
      <c r="B16" s="41"/>
      <c r="C16" s="43"/>
      <c r="D16" s="6" t="s">
        <v>30</v>
      </c>
      <c r="E16" s="7">
        <v>265</v>
      </c>
      <c r="F16" s="7">
        <f>IF($C$9=$I$23,([1]Лист2!M6+[1]Лист1!$C$8),([1]Лист2!M32+$K$17))*IF($C$11=$J$24,1000,1)*IF($C$11=$J$25,68000,1)</f>
        <v>0</v>
      </c>
      <c r="I16" s="1" t="s">
        <v>31</v>
      </c>
    </row>
    <row r="17" spans="2:12" x14ac:dyDescent="0.25">
      <c r="B17" s="41"/>
      <c r="C17" s="44"/>
      <c r="D17" s="6" t="s">
        <v>32</v>
      </c>
      <c r="E17" s="7">
        <v>260</v>
      </c>
      <c r="F17" s="7">
        <f>IF($C$9=$I$23,([1]Лист2!M7+[1]Лист1!$C$8),([1]Лист2!M33+$K$17))*IF($C$11=$J$24,1000,1)*IF($C$11=$J$25,68000,1)</f>
        <v>0</v>
      </c>
      <c r="I17" s="3" t="s">
        <v>33</v>
      </c>
      <c r="K17" s="28">
        <f>VLOOKUP($C$6,[1]Лист2!B3:F16,5,0)</f>
        <v>0</v>
      </c>
      <c r="L17" s="28"/>
    </row>
    <row r="18" spans="2:12" x14ac:dyDescent="0.25">
      <c r="B18" s="41"/>
      <c r="C18" s="8"/>
      <c r="D18" s="8"/>
      <c r="E18" s="9"/>
      <c r="F18" s="9"/>
      <c r="I18" s="1" t="s">
        <v>34</v>
      </c>
    </row>
    <row r="19" spans="2:12" x14ac:dyDescent="0.25">
      <c r="B19" s="41"/>
      <c r="C19" s="29" t="s">
        <v>35</v>
      </c>
      <c r="D19" s="6" t="s">
        <v>30</v>
      </c>
      <c r="E19" s="7">
        <v>234</v>
      </c>
      <c r="F19" s="7">
        <f>IF($C$9=$I$23,([1]Лист2!M9+[1]Лист1!$C$8),([1]Лист2!M35+$K$17))*IF($C$11=$J$24,1000,1)*IF($C$11=$J$25,68000,1)</f>
        <v>0</v>
      </c>
      <c r="I19" s="1" t="s">
        <v>36</v>
      </c>
    </row>
    <row r="20" spans="2:12" x14ac:dyDescent="0.25">
      <c r="B20" s="41"/>
      <c r="C20" s="30"/>
      <c r="D20" s="6" t="s">
        <v>32</v>
      </c>
      <c r="E20" s="7">
        <v>229</v>
      </c>
      <c r="F20" s="7">
        <f>IF($C$9=$I$23,([1]Лист2!M10+[1]Лист1!$C$8),([1]Лист2!M36+$K$17))*IF($C$11=$J$24,1000,1)*IF($C$11=$J$25,68000,1)</f>
        <v>0</v>
      </c>
      <c r="I20" s="3" t="s">
        <v>37</v>
      </c>
    </row>
    <row r="21" spans="2:12" x14ac:dyDescent="0.25">
      <c r="E21" s="10"/>
      <c r="F21" s="10"/>
    </row>
    <row r="22" spans="2:12" ht="15" customHeight="1" x14ac:dyDescent="0.25">
      <c r="B22" s="22" t="s">
        <v>38</v>
      </c>
      <c r="C22" s="23" t="s">
        <v>25</v>
      </c>
      <c r="D22" s="11" t="s">
        <v>26</v>
      </c>
      <c r="E22" s="12">
        <v>290</v>
      </c>
      <c r="F22" s="12">
        <f>IF($C$9=$I$23,([1]Лист2!M12+[1]Лист1!$C$8),([1]Лист2!M38+$K$17))*IF($C$11=$J$24,1000,1)*IF($C$11=$J$25,68000,1)</f>
        <v>0</v>
      </c>
      <c r="J22">
        <v>1000</v>
      </c>
      <c r="K22">
        <v>68</v>
      </c>
    </row>
    <row r="23" spans="2:12" ht="15" customHeight="1" x14ac:dyDescent="0.25">
      <c r="B23" s="22"/>
      <c r="C23" s="24"/>
      <c r="D23" s="11" t="s">
        <v>28</v>
      </c>
      <c r="E23" s="12">
        <v>280</v>
      </c>
      <c r="F23" s="12">
        <f>IF($C$9=$I$23,([1]Лист2!M13+[1]Лист1!$C$8),([1]Лист2!M39+$K$17))*IF($C$11=$J$24,1000,1)*IF($C$11=$J$25,68000,1)</f>
        <v>0</v>
      </c>
      <c r="I23" t="s">
        <v>10</v>
      </c>
      <c r="J23" t="s">
        <v>14</v>
      </c>
    </row>
    <row r="24" spans="2:12" ht="15" customHeight="1" x14ac:dyDescent="0.25">
      <c r="B24" s="22"/>
      <c r="C24" s="24"/>
      <c r="D24" s="11" t="s">
        <v>30</v>
      </c>
      <c r="E24" s="12">
        <v>270</v>
      </c>
      <c r="F24" s="12">
        <f>IF($C$9=$I$23,([1]Лист2!M14+[1]Лист1!$C$8),([1]Лист2!M40+$K$17))*IF($C$11=$J$24,1000,1)*IF($C$11=$J$25,68000,1)</f>
        <v>0</v>
      </c>
      <c r="I24" t="s">
        <v>39</v>
      </c>
      <c r="J24" t="s">
        <v>40</v>
      </c>
    </row>
    <row r="25" spans="2:12" ht="15" customHeight="1" x14ac:dyDescent="0.25">
      <c r="B25" s="22"/>
      <c r="C25" s="25"/>
      <c r="D25" s="11" t="s">
        <v>32</v>
      </c>
      <c r="E25" s="12">
        <v>265</v>
      </c>
      <c r="F25" s="12">
        <f>IF($C$9=$I$23,([1]Лист2!M15+[1]Лист1!$C$8),([1]Лист2!M41+$K$17))*IF($C$11=$J$24,1000,1)*IF($C$11=$J$25,68000,1)</f>
        <v>0</v>
      </c>
      <c r="J25" t="s">
        <v>41</v>
      </c>
    </row>
    <row r="26" spans="2:12" ht="15" customHeight="1" x14ac:dyDescent="0.25">
      <c r="B26" s="22"/>
      <c r="C26" s="13"/>
      <c r="D26" s="13"/>
      <c r="E26" s="14"/>
      <c r="F26" s="14"/>
    </row>
    <row r="27" spans="2:12" ht="15" customHeight="1" x14ac:dyDescent="0.25">
      <c r="B27" s="22"/>
      <c r="C27" s="23" t="s">
        <v>35</v>
      </c>
      <c r="D27" s="11" t="s">
        <v>30</v>
      </c>
      <c r="E27" s="12">
        <v>235</v>
      </c>
      <c r="F27" s="12">
        <f>IF($C$9=$I$23,([1]Лист2!M17+[1]Лист1!$C$8),([1]Лист2!M43+$K$17))*IF($C$11=$J$24,1000,1)*IF($C$11=$J$25,68000,1)</f>
        <v>0</v>
      </c>
    </row>
    <row r="28" spans="2:12" ht="15" customHeight="1" x14ac:dyDescent="0.25">
      <c r="B28" s="22"/>
      <c r="C28" s="25"/>
      <c r="D28" s="11" t="s">
        <v>32</v>
      </c>
      <c r="E28" s="12">
        <v>230</v>
      </c>
      <c r="F28" s="12">
        <f>IF($C$9=$I$23,([1]Лист2!M18+[1]Лист1!$C$8),([1]Лист2!M44+$K$17))*IF($C$11=$J$24,1000,1)*IF($C$11=$J$25,68000,1)</f>
        <v>0</v>
      </c>
    </row>
    <row r="29" spans="2:12" ht="15" customHeight="1" x14ac:dyDescent="0.25">
      <c r="B29" s="22"/>
      <c r="C29" s="13"/>
      <c r="D29" s="13"/>
      <c r="E29" s="14"/>
      <c r="F29" s="14"/>
    </row>
    <row r="30" spans="2:12" x14ac:dyDescent="0.25">
      <c r="B30" s="22"/>
      <c r="C30" s="15" t="s">
        <v>42</v>
      </c>
      <c r="D30" s="11" t="s">
        <v>43</v>
      </c>
      <c r="E30" s="12">
        <v>170</v>
      </c>
      <c r="F30" s="12">
        <f>IF($C$9=$I$23,([1]Лист2!M20+[1]Лист1!$C$8),([1]Лист2!M46+$K$17))*IF($C$11=$J$24,1000,1)*IF($C$11=$J$25,68000,1)</f>
        <v>0</v>
      </c>
    </row>
    <row r="31" spans="2:12" x14ac:dyDescent="0.25">
      <c r="E31" s="10"/>
      <c r="F31" s="10"/>
    </row>
    <row r="32" spans="2:12" x14ac:dyDescent="0.25">
      <c r="B32" s="26" t="s">
        <v>44</v>
      </c>
      <c r="C32" s="27" t="s">
        <v>35</v>
      </c>
      <c r="D32" s="16" t="s">
        <v>30</v>
      </c>
      <c r="E32" s="17">
        <v>234</v>
      </c>
      <c r="F32" s="17">
        <f>IF($C$9=$I$23,([1]Лист2!M22+[1]Лист1!$C$8),([1]Лист2!M48+$K$17))*IF($C$11=$J$24,1000,1)*IF($C$11=$J$25,68000,1)</f>
        <v>0</v>
      </c>
    </row>
    <row r="33" spans="2:6" ht="12" customHeight="1" x14ac:dyDescent="0.25">
      <c r="B33" s="26"/>
      <c r="C33" s="27"/>
      <c r="D33" s="16" t="s">
        <v>32</v>
      </c>
      <c r="E33" s="17">
        <v>229</v>
      </c>
      <c r="F33" s="17">
        <f>IF($C$9=$I$23,([1]Лист2!M23+[1]Лист1!$C$8),([1]Лист2!M49+$K$17))*IF($C$11=$J$24,1000,1)*IF($C$11=$J$25,68000,1)</f>
        <v>0</v>
      </c>
    </row>
    <row r="34" spans="2:6" ht="23.25" hidden="1" customHeight="1" x14ac:dyDescent="0.25">
      <c r="B34" s="26"/>
      <c r="C34" s="18" t="s">
        <v>45</v>
      </c>
      <c r="D34" s="16" t="s">
        <v>32</v>
      </c>
      <c r="E34" s="17">
        <f>IF($C$9=$I$23,([1]Лист2!L24+[1]Лист1!$C$8),([1]Лист2!L50+$K$17))*IF($C$11=$J$24,1000,1)*IF($C$11=$J$25,68000,1)</f>
        <v>0</v>
      </c>
      <c r="F34" s="17">
        <f>IF($C$9=$I$23,([1]Лист2!M24+[1]Лист1!$C$8),([1]Лист2!M50+$K$17))*IF($C$11=$J$24,1000,1)*IF($C$11=$J$25,68000,1)</f>
        <v>0</v>
      </c>
    </row>
    <row r="35" spans="2:6" ht="16.5" customHeight="1" x14ac:dyDescent="0.25"/>
    <row r="36" spans="2:6" ht="19.5" customHeight="1" x14ac:dyDescent="0.3">
      <c r="B36" s="19" t="s">
        <v>46</v>
      </c>
      <c r="C36" s="20">
        <v>65</v>
      </c>
      <c r="D36" s="20">
        <v>66</v>
      </c>
      <c r="E36" s="20"/>
    </row>
    <row r="37" spans="2:6" ht="19.5" customHeight="1" x14ac:dyDescent="0.35">
      <c r="B37" s="21" t="s">
        <v>47</v>
      </c>
      <c r="C37" s="20">
        <v>67</v>
      </c>
      <c r="D37" s="20">
        <v>70</v>
      </c>
      <c r="E37" s="20"/>
    </row>
    <row r="38" spans="2:6" ht="19.5" customHeight="1" x14ac:dyDescent="0.35">
      <c r="B38" s="21" t="s">
        <v>48</v>
      </c>
      <c r="C38" s="20">
        <v>75</v>
      </c>
      <c r="D38" s="20">
        <v>77</v>
      </c>
      <c r="E38" s="20"/>
    </row>
  </sheetData>
  <mergeCells count="18">
    <mergeCell ref="K17:L17"/>
    <mergeCell ref="C19:C20"/>
    <mergeCell ref="B2:F2"/>
    <mergeCell ref="C4:D4"/>
    <mergeCell ref="C5:D5"/>
    <mergeCell ref="C6:D6"/>
    <mergeCell ref="C7:D7"/>
    <mergeCell ref="C8:D8"/>
    <mergeCell ref="C9:D9"/>
    <mergeCell ref="C10:D10"/>
    <mergeCell ref="C11:D11"/>
    <mergeCell ref="B14:B20"/>
    <mergeCell ref="C14:C17"/>
    <mergeCell ref="B22:B30"/>
    <mergeCell ref="C22:C25"/>
    <mergeCell ref="C27:C28"/>
    <mergeCell ref="B32:B34"/>
    <mergeCell ref="C32:C33"/>
  </mergeCells>
  <dataValidations count="5">
    <dataValidation type="list" allowBlank="1" showInputMessage="1" showErrorMessage="1" sqref="C11:D11">
      <formula1>$J$23:$J$25</formula1>
    </dataValidation>
    <dataValidation operator="equal" allowBlank="1" showInputMessage="1" showErrorMessage="1" sqref="B10:B11"/>
    <dataValidation type="list" allowBlank="1" showInputMessage="1" showErrorMessage="1" sqref="C9:D9">
      <formula1>$I$23:$I$24</formula1>
    </dataValidation>
    <dataValidation allowBlank="1" showInputMessage="1" showErrorMessage="1" promptTitle="Выберите станцию назначения" sqref="C7"/>
    <dataValidation type="list" allowBlank="1" showInputMessage="1" showErrorMessage="1" promptTitle="Выберите станцию назначения" sqref="C6:D6">
      <formula1>$I$7:$I$20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2023-09-26T07:47:35Z</dcterms:modified>
</cp:coreProperties>
</file>